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1" i="371" l="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0" i="419" l="1"/>
  <c r="L19" i="419"/>
  <c r="L17" i="419"/>
  <c r="L16" i="419"/>
  <c r="L14" i="419"/>
  <c r="L13" i="419"/>
  <c r="L12" i="419"/>
  <c r="L11" i="419"/>
  <c r="AW3" i="418"/>
  <c r="AV3" i="418"/>
  <c r="AU3" i="418"/>
  <c r="AT3" i="418"/>
  <c r="AS3" i="418"/>
  <c r="AR3" i="418"/>
  <c r="L18" i="419" l="1"/>
  <c r="B25" i="419"/>
  <c r="B27" i="419" l="1"/>
  <c r="A12" i="414"/>
  <c r="A11" i="414"/>
  <c r="A9" i="414"/>
  <c r="A8" i="414"/>
  <c r="A7" i="414"/>
  <c r="K21" i="419" l="1"/>
  <c r="K22" i="419" s="1"/>
  <c r="J21" i="419"/>
  <c r="J22" i="419" s="1"/>
  <c r="I21" i="419"/>
  <c r="H21" i="419"/>
  <c r="K20" i="419"/>
  <c r="J20" i="419"/>
  <c r="I20" i="419"/>
  <c r="H20" i="419"/>
  <c r="K19" i="419"/>
  <c r="J19" i="419"/>
  <c r="I19" i="419"/>
  <c r="H19" i="419"/>
  <c r="K17" i="419"/>
  <c r="J17" i="419"/>
  <c r="I17" i="419"/>
  <c r="H17" i="419"/>
  <c r="K16" i="419"/>
  <c r="J16" i="419"/>
  <c r="I16" i="419"/>
  <c r="H16" i="419"/>
  <c r="K14" i="419"/>
  <c r="J14" i="419"/>
  <c r="I14" i="419"/>
  <c r="H14" i="419"/>
  <c r="K13" i="419"/>
  <c r="J13" i="419"/>
  <c r="I13" i="419"/>
  <c r="H13" i="419"/>
  <c r="K12" i="419"/>
  <c r="J12" i="419"/>
  <c r="I12" i="419"/>
  <c r="H12" i="419"/>
  <c r="K11" i="419"/>
  <c r="J11" i="419"/>
  <c r="I11" i="419"/>
  <c r="H11" i="419"/>
  <c r="I18" i="419" l="1"/>
  <c r="J23" i="419"/>
  <c r="K23" i="419"/>
  <c r="J18" i="419"/>
  <c r="K18" i="419"/>
  <c r="H23" i="419"/>
  <c r="I23" i="419"/>
  <c r="H18" i="419"/>
  <c r="H22" i="419"/>
  <c r="I22" i="419"/>
  <c r="N3" i="418"/>
  <c r="G21" i="419" l="1"/>
  <c r="G22" i="419" s="1"/>
  <c r="F21" i="419"/>
  <c r="F22" i="419" s="1"/>
  <c r="E21" i="419"/>
  <c r="C21" i="419"/>
  <c r="C22" i="419" s="1"/>
  <c r="G20" i="419"/>
  <c r="F20" i="419"/>
  <c r="E20" i="419"/>
  <c r="C20" i="419"/>
  <c r="G19" i="419"/>
  <c r="F19" i="419"/>
  <c r="E19" i="419"/>
  <c r="C19" i="419"/>
  <c r="G17" i="419"/>
  <c r="F17" i="419"/>
  <c r="E17" i="419"/>
  <c r="C17" i="419"/>
  <c r="G16" i="419"/>
  <c r="F16" i="419"/>
  <c r="E16" i="419"/>
  <c r="C16" i="419"/>
  <c r="G14" i="419"/>
  <c r="F14" i="419"/>
  <c r="E14" i="419"/>
  <c r="C14" i="419"/>
  <c r="G13" i="419"/>
  <c r="F13" i="419"/>
  <c r="E13" i="419"/>
  <c r="C13" i="419"/>
  <c r="G12" i="419"/>
  <c r="F12" i="419"/>
  <c r="E12" i="419"/>
  <c r="C12" i="419"/>
  <c r="G11" i="419"/>
  <c r="F11" i="419"/>
  <c r="E11" i="419"/>
  <c r="C11" i="419"/>
  <c r="E18" i="419" l="1"/>
  <c r="E23" i="419"/>
  <c r="F18" i="419"/>
  <c r="C18" i="419"/>
  <c r="G18" i="419"/>
  <c r="C23" i="419"/>
  <c r="G23" i="419"/>
  <c r="E22" i="419"/>
  <c r="F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D6" i="419"/>
  <c r="G6" i="419"/>
  <c r="J6" i="419"/>
  <c r="F6" i="419"/>
  <c r="L6" i="419"/>
  <c r="E6" i="419"/>
  <c r="K6" i="419"/>
  <c r="I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<sst xmlns="http://schemas.openxmlformats.org/spreadsheetml/2006/main" count="35908" uniqueCount="5577">
  <si>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</si>
  <si>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</si>
  <si>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</si>
  <si>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</si>
  <si>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</si>
  <si>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</si>
  <si>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</si>
  <si>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</si>
  <si>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</si>
  <si>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</si>
  <si>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</si>
  <si>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</si>
  <si>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</si>
  <si>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</si>
  <si>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</si>
  <si>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</si>
  <si>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</si>
  <si>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</si>
  <si>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</si>
  <si>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</si>
  <si>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</si>
  <si>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</si>
  <si>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</si>
  <si>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</si>
  <si>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</si>
  <si>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</si>
  <si>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</si>
  <si>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</si>
  <si>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</si>
  <si>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</si>
  <si>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</si>
  <si>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</si>
  <si>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</si>
  <si>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</si>
  <si>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</si>
  <si>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</si>
  <si>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</si>
  <si>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</si>
  <si>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</si>
  <si>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</si>
  <si>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</si>
  <si>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</si>
  <si>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</si>
  <si>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</si>
  <si>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</si>
  <si>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</si>
  <si>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</si>
  <si>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</si>
  <si>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</si>
  <si>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</si>
  <si>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</si>
  <si>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</si>
  <si>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</si>
  <si>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</si>
  <si>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</si>
  <si>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</si>
  <si>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</si>
  <si>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</si>
  <si>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</si>
  <si>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</si>
  <si>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</si>
  <si>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</si>
  <si>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</si>
  <si>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</si>
  <si>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</si>
  <si>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</si>
  <si>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</si>
  <si>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</si>
  <si>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</si>
  <si>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</si>
  <si>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</si>
  <si>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</si>
  <si>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</si>
  <si>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</si>
  <si>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</si>
  <si>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</si>
  <si>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</si>
  <si>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</si>
  <si>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</si>
  <si>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</si>
  <si>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</si>
  <si>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</si>
  <si>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</si>
  <si>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</si>
  <si>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</si>
  <si>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</si>
  <si>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</si>
  <si>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</si>
  <si>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</si>
  <si>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</si>
  <si>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</si>
  <si>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</si>
  <si>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</si>
  <si>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</si>
  <si>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</si>
  <si>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</si>
  <si>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</si>
  <si>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</si>
  <si>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</si>
  <si>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</si>
  <si>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</si>
  <si>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</si>
  <si>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</si>
  <si>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</si>
  <si>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</si>
  <si>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</si>
  <si>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</si>
  <si>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</si>
  <si>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</si>
  <si>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</si>
  <si>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</si>
  <si>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</si>
  <si>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</si>
  <si>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</si>
  <si>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</si>
  <si>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</si>
  <si>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</si>
  <si>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</si>
  <si>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</si>
  <si>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</si>
  <si>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</si>
  <si>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</si>
  <si>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</si>
  <si>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</si>
  <si>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</si>
  <si>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</si>
  <si>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</si>
  <si>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</si>
  <si>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</si>
  <si>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</si>
  <si>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</si>
  <si>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</si>
  <si>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</si>
  <si>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</si>
  <si>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</si>
  <si>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</si>
  <si>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</si>
  <si>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</si>
  <si>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</si>
  <si>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</si>
  <si>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</si>
  <si>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</si>
  <si>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</si>
  <si>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</si>
  <si>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</si>
  <si>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</si>
  <si>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</si>
  <si>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</si>
  <si>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</si>
  <si>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</si>
  <si>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</si>
  <si>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</si>
  <si>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</si>
  <si>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</si>
  <si>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</si>
  <si>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</si>
  <si>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</si>
  <si>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</si>
  <si>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</si>
  <si>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</si>
  <si>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</si>
  <si>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</si>
  <si>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</si>
  <si>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</si>
  <si>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</si>
  <si>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</si>
  <si>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</si>
  <si>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</si>
  <si>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</si>
  <si>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</si>
  <si>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</si>
  <si>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</si>
  <si>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</si>
  <si>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</si>
  <si>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</si>
  <si>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</si>
  <si>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</si>
  <si>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</si>
  <si>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</si>
  <si>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</si>
  <si>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</si>
  <si>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</si>
  <si>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</si>
  <si>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</si>
  <si>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</si>
  <si>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</si>
  <si>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</si>
  <si>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</si>
  <si>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</si>
  <si>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</si>
  <si>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</si>
  <si>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</si>
  <si>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</si>
  <si>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</si>
  <si>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</si>
  <si>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</si>
  <si>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</si>
  <si>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</si>
  <si>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</si>
  <si>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</si>
  <si>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</si>
  <si>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</si>
  <si>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</si>
  <si>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</si>
  <si>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</si>
  <si>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</si>
  <si>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</si>
  <si>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</si>
  <si>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</si>
  <si>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</si>
  <si>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</si>
  <si>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</si>
  <si>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</si>
  <si>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</si>
  <si>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</si>
  <si>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</si>
  <si>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</si>
  <si>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</si>
  <si>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</si>
  <si>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</si>
  <si>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</si>
  <si>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</si>
  <si>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</si>
  <si>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</si>
  <si>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</si>
  <si>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</si>
  <si>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</si>
  <si>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</si>
  <si>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</si>
  <si>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</si>
  <si>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</si>
  <si>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</si>
  <si>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</si>
  <si>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</si>
  <si>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</si>
  <si>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</si>
  <si>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</si>
  <si>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</si>
  <si>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</si>
  <si>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</si>
  <si>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</si>
  <si>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</si>
  <si>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</si>
  <si>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</si>
  <si>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</si>
  <si>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</si>
  <si>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</si>
  <si>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</si>
  <si>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</si>
  <si>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</si>
  <si>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</si>
  <si>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</si>
  <si>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</si>
  <si>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</si>
  <si>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</si>
  <si>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</si>
  <si>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</si>
  <si>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</si>
  <si>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</si>
  <si>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</si>
  <si>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</si>
  <si>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</si>
  <si>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</si>
  <si>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</si>
  <si>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</si>
  <si>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</si>
  <si>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</si>
  <si>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</si>
  <si>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</si>
  <si>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</si>
  <si>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</si>
  <si>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</si>
  <si>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</si>
  <si>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</si>
  <si>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</si>
  <si>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</si>
  <si>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</si>
  <si>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</si>
  <si>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</si>
  <si>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</si>
  <si>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</si>
  <si>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</si>
  <si>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</si>
  <si>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</si>
  <si>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</si>
  <si>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</si>
  <si>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</si>
  <si>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</si>
  <si>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</si>
  <si>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</si>
  <si>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</si>
  <si>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</si>
  <si>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</si>
  <si>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</si>
  <si>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</si>
  <si>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</si>
  <si>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</si>
  <si>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</si>
  <si>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</si>
  <si>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</si>
  <si>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</si>
  <si>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</si>
  <si>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</si>
  <si>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</si>
  <si>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</si>
  <si>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</si>
  <si>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</si>
  <si>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</si>
  <si>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</si>
  <si>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</si>
  <si>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</si>
  <si>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</si>
  <si>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</si>
  <si>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</si>
  <si>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</si>
  <si>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</si>
  <si>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</si>
  <si>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</si>
  <si>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</si>
  <si>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</si>
  <si>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</si>
  <si>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</si>
  <si>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</si>
  <si>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</si>
  <si>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</si>
  <si>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</si>
  <si>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</si>
  <si>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</si>
  <si>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</si>
  <si>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</si>
  <si>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</si>
  <si>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</si>
  <si>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</si>
  <si>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</si>
  <si>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</si>
  <si>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</si>
  <si>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</si>
  <si>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</si>
  <si>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</si>
  <si>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</si>
  <si>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</si>
  <si>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</si>
  <si>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</si>
  <si>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</si>
  <si>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</si>
  <si>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</si>
  <si>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</si>
  <si>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</si>
  <si>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</si>
  <si>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</si>
  <si>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</si>
  <si>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</si>
  <si>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</si>
  <si>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</si>
  <si>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</si>
  <si>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</si>
  <si>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</si>
  <si>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</si>
  <si>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</si>
  <si>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</si>
  <si>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</si>
  <si>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</si>
  <si>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</si>
  <si>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</si>
  <si>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</si>
  <si>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</si>
  <si>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</si>
  <si>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</si>
  <si>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</si>
  <si>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</si>
  <si>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</si>
  <si>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</si>
  <si>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</si>
  <si>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</si>
  <si>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</si>
  <si>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</si>
  <si>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</si>
  <si>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</si>
  <si>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</si>
  <si>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</si>
  <si>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</si>
  <si>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</si>
  <si>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</si>
  <si>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</si>
  <si>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</si>
  <si>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</si>
  <si>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</si>
  <si>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</si>
  <si>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</si>
  <si>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</si>
  <si>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</si>
  <si>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</si>
  <si>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</si>
  <si>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</si>
  <si>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</si>
  <si>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</si>
  <si>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</si>
  <si>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</si>
  <si>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</si>
  <si>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</si>
  <si>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</si>
  <si>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</si>
  <si>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</si>
  <si>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</si>
  <si>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</si>
  <si>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</si>
  <si>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</si>
  <si>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</si>
  <si>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</si>
  <si>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</si>
  <si>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</si>
  <si>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</si>
  <si>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</si>
  <si>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</si>
  <si>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</si>
  <si>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</si>
  <si>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</si>
  <si>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</si>
  <si>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</si>
  <si>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</si>
  <si>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</si>
  <si>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</si>
  <si>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</si>
  <si>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</si>
  <si>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</si>
  <si>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</si>
  <si>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</si>
  <si>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</si>
  <si>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</si>
  <si>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</si>
  <si>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</si>
  <si>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</si>
  <si>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</si>
  <si>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</si>
  <si>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</si>
  <si>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</si>
  <si>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</si>
  <si>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</si>
  <si>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</si>
  <si>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</si>
  <si>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</si>
  <si>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</si>
  <si>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</si>
  <si>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</si>
  <si>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</si>
  <si>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</si>
  <si>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</si>
  <si>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</si>
  <si>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</si>
  <si>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</si>
  <si>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</si>
  <si>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</si>
  <si>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</si>
  <si>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</si>
  <si>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</si>
  <si>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</si>
  <si>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</si>
  <si>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</si>
  <si>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</si>
  <si>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</si>
  <si>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</si>
  <si>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</si>
  <si>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</si>
  <si>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</si>
  <si>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</si>
  <si>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</si>
  <si>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</si>
  <si>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</si>
  <si>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</si>
  <si>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</si>
  <si>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</si>
  <si>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</si>
  <si>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</si>
  <si>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</si>
  <si>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</si>
  <si>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</si>
  <si>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</si>
  <si>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</si>
  <si>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</si>
  <si>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</si>
  <si>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</si>
  <si>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</si>
  <si>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</si>
  <si>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</si>
  <si>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</si>
  <si>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</si>
  <si>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</si>
  <si>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</si>
  <si>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</si>
  <si>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</si>
  <si>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</si>
  <si>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</si>
  <si>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</si>
  <si>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</si>
  <si>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</si>
  <si>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</si>
  <si>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</si>
  <si>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</si>
  <si>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</si>
  <si>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</si>
  <si>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</si>
  <si>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</si>
  <si>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</si>
  <si>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</si>
  <si>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</si>
  <si>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</si>
  <si>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</si>
  <si>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</si>
  <si>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</si>
  <si>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</si>
  <si>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</si>
  <si>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</si>
  <si>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</si>
  <si>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</si>
  <si>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</si>
  <si>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</si>
  <si>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</si>
  <si>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</si>
  <si>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</si>
  <si>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</si>
  <si>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</si>
  <si>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</si>
  <si>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</si>
  <si>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</si>
  <si>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</si>
  <si>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</si>
  <si>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</si>
  <si>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</si>
  <si>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</si>
  <si>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</si>
  <si>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</si>
  <si>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</si>
  <si>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</si>
  <si>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</si>
  <si>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</si>
  <si>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</si>
  <si>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</si>
  <si>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</si>
  <si>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</si>
  <si>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</si>
  <si>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</si>
  <si>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</si>
  <si>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</si>
  <si>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</si>
  <si>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</si>
  <si>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</si>
  <si>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</si>
  <si>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</si>
  <si>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</si>
  <si>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</si>
  <si>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</si>
  <si>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</si>
  <si>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</si>
  <si>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</si>
  <si>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</si>
  <si>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</si>
  <si>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</si>
  <si>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</si>
  <si>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</si>
  <si>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</si>
  <si>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</si>
  <si>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</si>
  <si>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</si>
  <si>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50113007     léky - krev.deriváty ZUL (LEK)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</si>
  <si>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</si>
  <si>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</si>
  <si>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</si>
  <si>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</si>
  <si>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</si>
  <si>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</si>
  <si>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</si>
  <si>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</si>
  <si>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</si>
  <si>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</si>
  <si>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</si>
  <si>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</si>
  <si>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</si>
  <si>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</si>
  <si>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</si>
  <si>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</si>
  <si>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</si>
  <si>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</si>
  <si>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</si>
  <si>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</si>
  <si>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</si>
  <si>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</si>
  <si>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50113001</t>
  </si>
  <si>
    <t>O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</si>
  <si>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</si>
  <si>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</si>
  <si>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</si>
  <si>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</si>
  <si>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</si>
  <si>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</si>
  <si>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</si>
  <si>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185812</t>
  </si>
  <si>
    <t>85812</t>
  </si>
  <si>
    <t>LIDOCAIN</t>
  </si>
  <si>
    <t>INJ 10X2ML 2%</t>
  </si>
  <si>
    <t>102439</t>
  </si>
  <si>
    <t>2439</t>
  </si>
  <si>
    <t>MARCAINE 0.5%</t>
  </si>
  <si>
    <t>INJ SOL5X20ML/100MG</t>
  </si>
  <si>
    <t>840893</t>
  </si>
  <si>
    <t>0</t>
  </si>
  <si>
    <t>IR SOL.PHENOLI  6%</t>
  </si>
  <si>
    <t>IR 2 ml</t>
  </si>
  <si>
    <t>P</t>
  </si>
  <si>
    <t>109709</t>
  </si>
  <si>
    <t>9709</t>
  </si>
  <si>
    <t>SOLU-MEDROL</t>
  </si>
  <si>
    <t>INJ SIC 1X40MG+1ML</t>
  </si>
  <si>
    <t>127657</t>
  </si>
  <si>
    <t>27657</t>
  </si>
  <si>
    <t>STALEVO 150MG/37.5MG/200MG</t>
  </si>
  <si>
    <t>POR TBL FLM 100</t>
  </si>
  <si>
    <t>850680</t>
  </si>
  <si>
    <t>120407</t>
  </si>
  <si>
    <t>THIOPENTAL VUAB INJ. PLV. SOL. 1,0 G</t>
  </si>
  <si>
    <t>INJ PLV SOL 1X1GM</t>
  </si>
  <si>
    <t>198054</t>
  </si>
  <si>
    <t>SANVAL 10 MG</t>
  </si>
  <si>
    <t>POR TBL FLM 20X10MG</t>
  </si>
  <si>
    <t>146917</t>
  </si>
  <si>
    <t>ZOLOFT 50 MG</t>
  </si>
  <si>
    <t>POR TBL FLM 100X50MG</t>
  </si>
  <si>
    <t>127547</t>
  </si>
  <si>
    <t>XALOPTIC 0,005% (0,05 MG/ML)</t>
  </si>
  <si>
    <t>OPH GTT SOL 1X2.5ML</t>
  </si>
  <si>
    <t>501695</t>
  </si>
  <si>
    <t>Cisatracurium Hameln 2mg/1ml - MIMOŘ.DOVOZ!</t>
  </si>
  <si>
    <t>inj. 10x5ml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</si>
  <si>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</si>
  <si>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</si>
  <si>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</si>
  <si>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</si>
  <si>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</si>
  <si>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</si>
  <si>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</si>
  <si>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</si>
  <si>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</si>
  <si>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</si>
  <si>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</si>
  <si>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</si>
  <si>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</si>
  <si>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</si>
  <si>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</si>
  <si>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</si>
  <si>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</si>
  <si>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</si>
  <si>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</si>
  <si>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</si>
  <si>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</si>
  <si>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</si>
  <si>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</si>
  <si>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</si>
  <si>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</si>
  <si>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</si>
  <si>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</si>
  <si>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</si>
  <si>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</si>
  <si>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</si>
  <si>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</si>
  <si>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</si>
  <si>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</si>
  <si>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</si>
  <si>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</si>
  <si>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</si>
  <si>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</si>
  <si>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</si>
  <si>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</si>
  <si>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</si>
  <si>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</si>
  <si>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</si>
  <si>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</si>
  <si>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</si>
  <si>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</si>
  <si>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</si>
  <si>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</si>
  <si>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</si>
  <si>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</si>
  <si>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</si>
  <si>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</si>
  <si>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</si>
  <si>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</si>
  <si>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</si>
  <si>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</si>
  <si>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</si>
  <si>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</si>
  <si>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</si>
  <si>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</si>
  <si>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</si>
  <si>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</si>
  <si>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</si>
  <si>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</si>
  <si>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</si>
  <si>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</si>
  <si>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</si>
  <si>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</si>
  <si>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</si>
  <si>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</si>
  <si>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</si>
  <si>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</si>
  <si>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</si>
  <si>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</si>
  <si>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</si>
  <si>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</si>
  <si>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</si>
  <si>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</si>
  <si>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</si>
  <si>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</si>
  <si>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</si>
  <si>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</si>
  <si>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</si>
  <si>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</si>
  <si>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</si>
  <si>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</si>
  <si>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</si>
  <si>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</si>
  <si>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</si>
  <si>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</si>
  <si>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</si>
  <si>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116462</t>
  </si>
  <si>
    <t>16462</t>
  </si>
  <si>
    <t>EXCIPIAL U LIPOLOTIO</t>
  </si>
  <si>
    <t>DRM EML 1X200ML</t>
  </si>
  <si>
    <t>124067</t>
  </si>
  <si>
    <t>HYDROCORTISON VUAB 100 MG</t>
  </si>
  <si>
    <t>INJ PLV SOL 1X100MG</t>
  </si>
  <si>
    <t>131536</t>
  </si>
  <si>
    <t>31536</t>
  </si>
  <si>
    <t>BETALOC ZOK 25 MG</t>
  </si>
  <si>
    <t>TBL RET 100X25MG</t>
  </si>
  <si>
    <t>154424</t>
  </si>
  <si>
    <t>54424</t>
  </si>
  <si>
    <t>PLAQUENIL</t>
  </si>
  <si>
    <t>TBL OBD 60X200MG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</si>
  <si>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</si>
  <si>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</si>
  <si>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</si>
  <si>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</si>
  <si>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</si>
  <si>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</si>
  <si>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</si>
  <si>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</si>
  <si>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</si>
  <si>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</si>
  <si>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</si>
  <si>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</si>
  <si>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</si>
  <si>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</si>
  <si>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</si>
  <si>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</si>
  <si>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</si>
  <si>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</si>
  <si>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</si>
  <si>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</si>
  <si>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</si>
  <si>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</si>
  <si>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</si>
  <si>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</si>
  <si>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</si>
  <si>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</si>
  <si>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</si>
  <si>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</si>
  <si>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</si>
  <si>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</si>
  <si>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</si>
  <si>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</si>
  <si>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</si>
  <si>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</si>
  <si>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</si>
  <si>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</si>
  <si>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</si>
  <si>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</si>
  <si>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</si>
  <si>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</si>
  <si>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</si>
  <si>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</si>
  <si>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</si>
  <si>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</si>
  <si>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</si>
  <si>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</si>
  <si>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</si>
  <si>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</si>
  <si>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</si>
  <si>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</si>
  <si>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188219</t>
  </si>
  <si>
    <t>88219</t>
  </si>
  <si>
    <t>LEXAURIN 3</t>
  </si>
  <si>
    <t>POR TBL NOB 30X3MG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</si>
  <si>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</si>
  <si>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</si>
  <si>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</si>
  <si>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</si>
  <si>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</si>
  <si>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</si>
  <si>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</si>
  <si>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</si>
  <si>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</si>
  <si>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</si>
  <si>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</si>
  <si>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</si>
  <si>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</si>
  <si>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</si>
  <si>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</si>
  <si>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</si>
  <si>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</si>
  <si>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</si>
  <si>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</si>
  <si>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</si>
  <si>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</si>
  <si>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</si>
  <si>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</si>
  <si>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</si>
  <si>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199333</t>
  </si>
  <si>
    <t>99333</t>
  </si>
  <si>
    <t>FUROSEMID BIOTIKA FORTE</t>
  </si>
  <si>
    <t>INJ 10X10ML/125MG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</si>
  <si>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</si>
  <si>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</si>
  <si>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</si>
  <si>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</si>
  <si>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</si>
  <si>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</si>
  <si>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</si>
  <si>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</si>
  <si>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</si>
  <si>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</si>
  <si>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</si>
  <si>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</si>
  <si>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</si>
  <si>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</si>
  <si>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</si>
  <si>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</si>
  <si>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</si>
  <si>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</si>
  <si>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</si>
  <si>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</si>
  <si>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</si>
  <si>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</si>
  <si>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</si>
  <si>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</si>
  <si>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</si>
  <si>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</si>
  <si>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</si>
  <si>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</si>
  <si>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</si>
  <si>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</si>
  <si>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</si>
  <si>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</si>
  <si>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</si>
  <si>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</si>
  <si>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</si>
  <si>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</si>
  <si>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</si>
  <si>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</si>
  <si>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</si>
  <si>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</si>
  <si>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849941</t>
  </si>
  <si>
    <t>162142</t>
  </si>
  <si>
    <t>PARALEN 500</t>
  </si>
  <si>
    <t>POR TBL NOB 24X500MG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</si>
  <si>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</si>
  <si>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</si>
  <si>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</si>
  <si>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</si>
  <si>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</si>
  <si>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</si>
  <si>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</si>
  <si>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921064</t>
  </si>
  <si>
    <t>KL UNG.LENIENS, 100G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</si>
  <si>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</si>
  <si>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</si>
  <si>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</si>
  <si>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</si>
  <si>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</si>
  <si>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</si>
  <si>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</si>
  <si>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</si>
  <si>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</si>
  <si>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</si>
  <si>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</si>
  <si>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</si>
  <si>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104380</t>
  </si>
  <si>
    <t>4380</t>
  </si>
  <si>
    <t>TENSAMIN</t>
  </si>
  <si>
    <t>INJ 10X5ML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</si>
  <si>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</si>
  <si>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</si>
  <si>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</si>
  <si>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</si>
  <si>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</si>
  <si>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</si>
  <si>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</si>
  <si>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</si>
  <si>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</si>
  <si>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</si>
  <si>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</si>
  <si>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</si>
  <si>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126539</t>
  </si>
  <si>
    <t>26539</t>
  </si>
  <si>
    <t>EXELON 6 MG</t>
  </si>
  <si>
    <t>POR CPS DUR 56X6MG</t>
  </si>
  <si>
    <t>145981</t>
  </si>
  <si>
    <t>45981</t>
  </si>
  <si>
    <t>CERNEVIT</t>
  </si>
  <si>
    <t>INJ PLV SOL10X750MG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</si>
  <si>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</si>
  <si>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</si>
  <si>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</si>
  <si>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</si>
  <si>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</si>
  <si>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</si>
  <si>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</si>
  <si>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</si>
  <si>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</si>
  <si>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</si>
  <si>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</si>
  <si>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</si>
  <si>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</si>
  <si>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</si>
  <si>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</si>
  <si>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</si>
  <si>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</si>
  <si>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</si>
  <si>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</si>
  <si>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</si>
  <si>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</si>
  <si>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</si>
  <si>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</si>
  <si>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</si>
  <si>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</si>
  <si>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</si>
  <si>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</si>
  <si>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</si>
  <si>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196117</t>
  </si>
  <si>
    <t>96117</t>
  </si>
  <si>
    <t>INJ 10X2ML/600LSU</t>
  </si>
  <si>
    <t>196610</t>
  </si>
  <si>
    <t>96610</t>
  </si>
  <si>
    <t>APAURIN</t>
  </si>
  <si>
    <t>INJ 10X2ML/10MG</t>
  </si>
  <si>
    <t>845329</t>
  </si>
  <si>
    <t>Biopron9 tob.60</t>
  </si>
  <si>
    <t>848560</t>
  </si>
  <si>
    <t>125752</t>
  </si>
  <si>
    <t>ESSENTIALE FORTE N</t>
  </si>
  <si>
    <t>POR CPS DUR 50</t>
  </si>
  <si>
    <t>900240</t>
  </si>
  <si>
    <t>DZ TRIXO LIND 500ML</t>
  </si>
  <si>
    <t>102684</t>
  </si>
  <si>
    <t>2684</t>
  </si>
  <si>
    <t>GEL 1X20GM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</si>
  <si>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</si>
  <si>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</si>
  <si>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</si>
  <si>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</si>
  <si>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</si>
  <si>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</si>
  <si>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</si>
  <si>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</si>
  <si>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</si>
  <si>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104344</t>
  </si>
  <si>
    <t>4344</t>
  </si>
  <si>
    <t>HYPNOMIDATE</t>
  </si>
  <si>
    <t>INJ 5X10ML/20MG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</si>
  <si>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</si>
  <si>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</si>
  <si>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</si>
  <si>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</si>
  <si>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</si>
  <si>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</si>
  <si>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</si>
  <si>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</si>
  <si>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</si>
  <si>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</si>
  <si>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</si>
  <si>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</si>
  <si>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</si>
  <si>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</si>
  <si>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</si>
  <si>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</si>
  <si>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</si>
  <si>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</si>
  <si>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</si>
  <si>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</si>
  <si>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</si>
  <si>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</si>
  <si>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</si>
  <si>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</si>
  <si>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844078</t>
  </si>
  <si>
    <t>Lacrisyn gtt.ophth.10ml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</si>
  <si>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</si>
  <si>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</si>
  <si>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</si>
  <si>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</si>
  <si>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</si>
  <si>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</si>
  <si>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</si>
  <si>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178277</t>
  </si>
  <si>
    <t>78277</t>
  </si>
  <si>
    <t>CELASKON</t>
  </si>
  <si>
    <t>TBL 30X250MG</t>
  </si>
  <si>
    <t>102963</t>
  </si>
  <si>
    <t>2963</t>
  </si>
  <si>
    <t>PREDNISON 20 LECIVA</t>
  </si>
  <si>
    <t>TBL 20X20MG(BLISTR)</t>
  </si>
  <si>
    <t>198876</t>
  </si>
  <si>
    <t>98876</t>
  </si>
  <si>
    <t>INF SOL 20X500ML</t>
  </si>
  <si>
    <t>900321</t>
  </si>
  <si>
    <t>KL PRIPRAVEK</t>
  </si>
  <si>
    <t>100512</t>
  </si>
  <si>
    <t>512</t>
  </si>
  <si>
    <t>NATRIUM CHLORATUM BIOTIKA 10%</t>
  </si>
  <si>
    <t>INJ 10X5ML 10%</t>
  </si>
  <si>
    <t>101127</t>
  </si>
  <si>
    <t>1127</t>
  </si>
  <si>
    <t>MORPHIN BIOTIKA 1%</t>
  </si>
  <si>
    <t>INJ 10X2ML/20MG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</si>
  <si>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</si>
  <si>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</si>
  <si>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</si>
  <si>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</si>
  <si>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</si>
  <si>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</si>
  <si>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</si>
  <si>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</si>
  <si>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</si>
  <si>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</si>
  <si>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</si>
  <si>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</si>
  <si>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</si>
  <si>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</si>
  <si>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</si>
  <si>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</si>
  <si>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</si>
  <si>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</si>
  <si>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</si>
  <si>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</si>
  <si>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</si>
  <si>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</si>
  <si>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</si>
  <si>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</si>
  <si>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</si>
  <si>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</si>
  <si>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</si>
  <si>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</si>
  <si>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</si>
  <si>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</si>
  <si>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</si>
  <si>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</si>
  <si>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IR OPLACH</t>
  </si>
  <si>
    <t>842351</t>
  </si>
  <si>
    <t>3929</t>
  </si>
  <si>
    <t>Stopangin sol. 250ml</t>
  </si>
  <si>
    <t>911926</t>
  </si>
  <si>
    <t>KL KAL.PERMANGANAS 20G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</si>
  <si>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</si>
  <si>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</si>
  <si>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</si>
  <si>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</si>
  <si>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</si>
  <si>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</si>
  <si>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</si>
  <si>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</si>
  <si>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159392</t>
  </si>
  <si>
    <t>59392</t>
  </si>
  <si>
    <t>BROMHEXIN - EGIS</t>
  </si>
  <si>
    <t>SOL 1X60ML/120MG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</si>
  <si>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</si>
  <si>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</si>
  <si>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</si>
  <si>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</si>
  <si>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</si>
  <si>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</si>
  <si>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</si>
  <si>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</si>
  <si>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</si>
  <si>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</si>
  <si>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848725</t>
  </si>
  <si>
    <t>107677</t>
  </si>
  <si>
    <t>KALIUMCHLORID 7.45% BRAUN</t>
  </si>
  <si>
    <t>INF CNC SOL 20X100ML</t>
  </si>
  <si>
    <t>900518</t>
  </si>
  <si>
    <t>KL UNG.LENIENS, 500G</t>
  </si>
  <si>
    <t>501065</t>
  </si>
  <si>
    <t>KL SIGNATURY</t>
  </si>
  <si>
    <t>102547</t>
  </si>
  <si>
    <t>2547</t>
  </si>
  <si>
    <t>MAXITROL</t>
  </si>
  <si>
    <t>UNG OPH 1X3.5GM</t>
  </si>
  <si>
    <t>105954</t>
  </si>
  <si>
    <t>5954</t>
  </si>
  <si>
    <t>UROMITEXAN 400MG</t>
  </si>
  <si>
    <t>INJ 15X4ML/400MG</t>
  </si>
  <si>
    <t>184785</t>
  </si>
  <si>
    <t>84785</t>
  </si>
  <si>
    <t>VIDISIC</t>
  </si>
  <si>
    <t>GEL OPH 3X10GM</t>
  </si>
  <si>
    <t>394072</t>
  </si>
  <si>
    <t>KL KAPSLE</t>
  </si>
  <si>
    <t>840333</t>
  </si>
  <si>
    <t>Vincentka přírod.0.7l-nevrat.láhev</t>
  </si>
  <si>
    <t>98901</t>
  </si>
  <si>
    <t>GLUKÓZA 5% VIAFLO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</si>
  <si>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</si>
  <si>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</si>
  <si>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</si>
  <si>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</si>
  <si>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</si>
  <si>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</si>
  <si>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</si>
  <si>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</si>
  <si>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</si>
  <si>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</si>
  <si>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</si>
  <si>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101681</t>
  </si>
  <si>
    <t>1681</t>
  </si>
  <si>
    <t>EMLA KREM 5%</t>
  </si>
  <si>
    <t>CRM 1X30GM</t>
  </si>
  <si>
    <t>198880</t>
  </si>
  <si>
    <t>98880</t>
  </si>
  <si>
    <t>INF SOL 10X1000ML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</si>
  <si>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</si>
  <si>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</si>
  <si>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</si>
  <si>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</si>
  <si>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</si>
  <si>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</si>
  <si>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</si>
  <si>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</si>
  <si>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119188</t>
  </si>
  <si>
    <t>19188</t>
  </si>
  <si>
    <t>SUBCUVIA</t>
  </si>
  <si>
    <t>INJ SOL 1X10ML</t>
  </si>
  <si>
    <t>2584</t>
  </si>
  <si>
    <t>GLUKÓZA 40 BRAUN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</si>
  <si>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</si>
  <si>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</si>
  <si>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</si>
  <si>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</si>
  <si>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</si>
  <si>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</si>
  <si>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</si>
  <si>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191763</t>
  </si>
  <si>
    <t>91763</t>
  </si>
  <si>
    <t>ZINERYT</t>
  </si>
  <si>
    <t>LOT 1X30ML</t>
  </si>
  <si>
    <t>118656</t>
  </si>
  <si>
    <t>NALBUPHIN ORPHA</t>
  </si>
  <si>
    <t>INJ SOL 10X2ML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</si>
  <si>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</si>
  <si>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</si>
  <si>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</si>
  <si>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</si>
  <si>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</si>
  <si>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</si>
  <si>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</si>
  <si>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</si>
  <si>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114325</t>
  </si>
  <si>
    <t>14325</t>
  </si>
  <si>
    <t>ELOCOM</t>
  </si>
  <si>
    <t>DRM SOL 1X20ML 0.1%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</si>
  <si>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</si>
  <si>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</si>
  <si>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</si>
  <si>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</si>
  <si>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</si>
  <si>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</si>
  <si>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</si>
  <si>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</si>
  <si>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</si>
  <si>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</si>
  <si>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</si>
  <si>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</si>
  <si>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</si>
  <si>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</si>
  <si>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</si>
  <si>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</si>
  <si>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</si>
  <si>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</si>
  <si>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</si>
  <si>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802327</t>
  </si>
  <si>
    <t>49781</t>
  </si>
  <si>
    <t>LITHIUM CHLORID 0.15 MMOL/ML LCO</t>
  </si>
  <si>
    <t>902082</t>
  </si>
  <si>
    <t>IR  NATRIUM CITRICUM 4% 1x2000ml</t>
  </si>
  <si>
    <t>IR dial. rozt. Phoenix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</si>
  <si>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</si>
  <si>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</si>
  <si>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</si>
  <si>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</si>
  <si>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</si>
  <si>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</si>
  <si>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</si>
  <si>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849310</t>
  </si>
  <si>
    <t>126689</t>
  </si>
  <si>
    <t>PROPOFOL-LIPURO 0,5% (5MG/ML) 5X20ML</t>
  </si>
  <si>
    <t>INJ+INF EML 5X20ML/100MG</t>
  </si>
  <si>
    <t>846853</t>
  </si>
  <si>
    <t>124418</t>
  </si>
  <si>
    <t>ROCURONIUM B. BRAUN 10 MG/ML</t>
  </si>
  <si>
    <t xml:space="preserve">INJ+INF SOL 10X5ML </t>
  </si>
  <si>
    <t>115520</t>
  </si>
  <si>
    <t>15520</t>
  </si>
  <si>
    <t>POR GTT SOL 1X20ML</t>
  </si>
  <si>
    <t>13440</t>
  </si>
  <si>
    <t>RINGERŮV ROZTOK VIAFLO</t>
  </si>
  <si>
    <t>159570</t>
  </si>
  <si>
    <t>59570</t>
  </si>
  <si>
    <t>FERRO-FOLGAMMA</t>
  </si>
  <si>
    <t>CPS 50</t>
  </si>
  <si>
    <t>112895</t>
  </si>
  <si>
    <t>12895</t>
  </si>
  <si>
    <t>AULIN</t>
  </si>
  <si>
    <t>POR GRA SOL30SÁČKŮ</t>
  </si>
  <si>
    <t>116034</t>
  </si>
  <si>
    <t>16034</t>
  </si>
  <si>
    <t>LEPONEX 100 MG</t>
  </si>
  <si>
    <t>TBL 50X100MG</t>
  </si>
  <si>
    <t>184138</t>
  </si>
  <si>
    <t>84138</t>
  </si>
  <si>
    <t>LEGALON 70</t>
  </si>
  <si>
    <t>CPS 30X70MG</t>
  </si>
  <si>
    <t>170498</t>
  </si>
  <si>
    <t>70498</t>
  </si>
  <si>
    <t>MACMIROR</t>
  </si>
  <si>
    <t>TBL OBD 20X200MG</t>
  </si>
  <si>
    <t>116463</t>
  </si>
  <si>
    <t>16463</t>
  </si>
  <si>
    <t>EXCIPIAL KRÉM</t>
  </si>
  <si>
    <t>DRM CRM 1X100GM</t>
  </si>
  <si>
    <t>132221</t>
  </si>
  <si>
    <t>32221</t>
  </si>
  <si>
    <t>MEDISOL BI0</t>
  </si>
  <si>
    <t>DLPHFLSOL1X4.8LT+SO</t>
  </si>
  <si>
    <t>58159</t>
  </si>
  <si>
    <t>SANORIN 1 PM</t>
  </si>
  <si>
    <t>NAS SPR SOL 1X10ML</t>
  </si>
  <si>
    <t>137493</t>
  </si>
  <si>
    <t>ESMOCARD HCL ORPHA 2500 MG/10 ML KONCENTRÁT PRO PŘ</t>
  </si>
  <si>
    <t>INF CNC SOL 1X2500MG/10ML</t>
  </si>
  <si>
    <t>842703</t>
  </si>
  <si>
    <t>Hypromeloza -P 10ml</t>
  </si>
  <si>
    <t>176954</t>
  </si>
  <si>
    <t>ALGIFEN NEO</t>
  </si>
  <si>
    <t>POR GTT SOL 1X50ML</t>
  </si>
  <si>
    <t>130511</t>
  </si>
  <si>
    <t>CORSODYL 1% GEL</t>
  </si>
  <si>
    <t>STM GEL 1X50GM</t>
  </si>
  <si>
    <t>168650</t>
  </si>
  <si>
    <t>DEXDOR</t>
  </si>
  <si>
    <t>INF CNC SOL 5X2ML</t>
  </si>
  <si>
    <t>989970</t>
  </si>
  <si>
    <t>168651</t>
  </si>
  <si>
    <t>INF CNC SOL 25X2ML</t>
  </si>
  <si>
    <t>190968</t>
  </si>
  <si>
    <t>TRIPLIXAM 10 MG/2,5 MG/5 MG</t>
  </si>
  <si>
    <t>POR TBL FLM 30</t>
  </si>
  <si>
    <t>185300</t>
  </si>
  <si>
    <t>BRETARIS GENUAIR 322 MCG</t>
  </si>
  <si>
    <t>INH PLV 1X60DÁV</t>
  </si>
  <si>
    <t>137275</t>
  </si>
  <si>
    <t>CALCIUM RESONIUM</t>
  </si>
  <si>
    <t>POR+RCT PLV SUS 300GM</t>
  </si>
  <si>
    <t>902048</t>
  </si>
  <si>
    <t>IR  Ci-Ca DIALYSAT K2</t>
  </si>
  <si>
    <t>IR DIALYSACNI RPZT.</t>
  </si>
  <si>
    <t>990413</t>
  </si>
  <si>
    <t>Catapresan inj.10x1ml/0.15mg</t>
  </si>
  <si>
    <t>161371</t>
  </si>
  <si>
    <t>SUXAMETHONIUM CHLORID VUAB 100 MG</t>
  </si>
  <si>
    <t>214619</t>
  </si>
  <si>
    <t>TRENTAL 400</t>
  </si>
  <si>
    <t>POR TBL RET 100X400MG</t>
  </si>
  <si>
    <t>134824</t>
  </si>
  <si>
    <t>ISOLYTE BP - PLAST. LÁHEV</t>
  </si>
  <si>
    <t xml:space="preserve">INF SOL 10X1000ML KP </t>
  </si>
  <si>
    <t>94933</t>
  </si>
  <si>
    <t>AUGMENTIN 1 G</t>
  </si>
  <si>
    <t>POR TBL FLM 14X1GM+SÁČ</t>
  </si>
  <si>
    <t>186159</t>
  </si>
  <si>
    <t>EREVIT 30</t>
  </si>
  <si>
    <t>INJ SOL 5X1ML/30MG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</si>
  <si>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</si>
  <si>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</si>
  <si>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</si>
  <si>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</si>
  <si>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</si>
  <si>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</si>
  <si>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214616</t>
  </si>
  <si>
    <t>TRENTAL</t>
  </si>
  <si>
    <t>INF SOL 5X5ML/100MG</t>
  </si>
  <si>
    <t>990947</t>
  </si>
  <si>
    <t>Klysma salinické 10x135ml</t>
  </si>
  <si>
    <t>214598</t>
  </si>
  <si>
    <t>FLAVOBION</t>
  </si>
  <si>
    <t>POR TBL FLM 50X70MG</t>
  </si>
  <si>
    <t>66046</t>
  </si>
  <si>
    <t>AULIN GEL</t>
  </si>
  <si>
    <t>DRM GEL 1X100GM/3GM</t>
  </si>
  <si>
    <t>990977</t>
  </si>
  <si>
    <t>VitA-POS oční mast 5g</t>
  </si>
  <si>
    <t>185625</t>
  </si>
  <si>
    <t>BRUFEN 400</t>
  </si>
  <si>
    <t>197323</t>
  </si>
  <si>
    <t>ADDAVEN</t>
  </si>
  <si>
    <t>IVN INF CNC SOL 20X10ML</t>
  </si>
  <si>
    <t>216900</t>
  </si>
  <si>
    <t>NORADRENALIN LÉČIVA</t>
  </si>
  <si>
    <t>IVN INF CNC SOL 5X5ML</t>
  </si>
  <si>
    <t>132638</t>
  </si>
  <si>
    <t>VASOCARDIN 50</t>
  </si>
  <si>
    <t>POR TBL NOB 50X50MG</t>
  </si>
  <si>
    <t>215606</t>
  </si>
  <si>
    <t>HELICID 20 ZENTIVA</t>
  </si>
  <si>
    <t>POR CPS ETD 90X20MG</t>
  </si>
  <si>
    <t>215851</t>
  </si>
  <si>
    <t>TRANSMETIL 500 MG TABLETY</t>
  </si>
  <si>
    <t>POR TBL ENT 10X500MG</t>
  </si>
  <si>
    <t>119653</t>
  </si>
  <si>
    <t>TBL FLM 60X320MG/60MG</t>
  </si>
  <si>
    <t>125907</t>
  </si>
  <si>
    <t>NUTRYELT</t>
  </si>
  <si>
    <t>INF CNC SOL 10X10ML</t>
  </si>
  <si>
    <t>172476</t>
  </si>
  <si>
    <t>PROTHAZIN</t>
  </si>
  <si>
    <t>TBL FLM 20X1X25MG</t>
  </si>
  <si>
    <t>185634</t>
  </si>
  <si>
    <t>BRUFEN 600 MG</t>
  </si>
  <si>
    <t>GRA EFF 20X600MG</t>
  </si>
  <si>
    <t>397982</t>
  </si>
  <si>
    <t>MO LAHEV NA OXIPER 1 l</t>
  </si>
  <si>
    <t>207229</t>
  </si>
  <si>
    <t>CITRAFLEET PRÁŠEK PRO PERORÁLNÍ ROZTOK</t>
  </si>
  <si>
    <t>POR PLV SOL 2</t>
  </si>
  <si>
    <t>107981</t>
  </si>
  <si>
    <t>7981</t>
  </si>
  <si>
    <t>NOVALGIN</t>
  </si>
  <si>
    <t>INJ 10X2ML/1000MG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</si>
  <si>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</si>
  <si>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</si>
  <si>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</si>
  <si>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</si>
  <si>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</si>
  <si>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</si>
  <si>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</si>
  <si>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132063</t>
  </si>
  <si>
    <t>32063</t>
  </si>
  <si>
    <t>FRAXIPARINE</t>
  </si>
  <si>
    <t>INJ SOL 10X0.8ML</t>
  </si>
  <si>
    <t>147741</t>
  </si>
  <si>
    <t>47741</t>
  </si>
  <si>
    <t>RIVOCOR 10</t>
  </si>
  <si>
    <t>POR TBL FLM 30X10MG</t>
  </si>
  <si>
    <t>155823</t>
  </si>
  <si>
    <t>55823</t>
  </si>
  <si>
    <t>TBL OBD 20X500MG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</si>
  <si>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</si>
  <si>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</si>
  <si>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</si>
  <si>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</si>
  <si>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</si>
  <si>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</si>
  <si>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</si>
  <si>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</si>
  <si>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</si>
  <si>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</si>
  <si>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</si>
  <si>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</si>
  <si>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191280</t>
  </si>
  <si>
    <t>91280</t>
  </si>
  <si>
    <t>RANITAL</t>
  </si>
  <si>
    <t>TBL 30X150MG</t>
  </si>
  <si>
    <t>845220</t>
  </si>
  <si>
    <t>101211</t>
  </si>
  <si>
    <t>PRESTARIUM NEO</t>
  </si>
  <si>
    <t>POR TBL FLM 90X5MG</t>
  </si>
  <si>
    <t>848765</t>
  </si>
  <si>
    <t>107938</t>
  </si>
  <si>
    <t>INJ SOL 6X3ML/150MG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</si>
  <si>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</si>
  <si>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</si>
  <si>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</si>
  <si>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</si>
  <si>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</si>
  <si>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</si>
  <si>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</si>
  <si>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169189</t>
  </si>
  <si>
    <t>69189</t>
  </si>
  <si>
    <t>EUTHYROX 50</t>
  </si>
  <si>
    <t>TBL 100X50RG</t>
  </si>
  <si>
    <t>848251</t>
  </si>
  <si>
    <t>122632</t>
  </si>
  <si>
    <t>SORTIS 80 MG</t>
  </si>
  <si>
    <t>POR TBL FLM 30X80MG</t>
  </si>
  <si>
    <t>126486</t>
  </si>
  <si>
    <t>26486</t>
  </si>
  <si>
    <t>ACTRAPID PENFILL 100IU/ML</t>
  </si>
  <si>
    <t>INJ SOL 5X3ML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</si>
  <si>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</si>
  <si>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</si>
  <si>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</si>
  <si>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</si>
  <si>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</si>
  <si>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</si>
  <si>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</si>
  <si>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117431</t>
  </si>
  <si>
    <t>17431</t>
  </si>
  <si>
    <t>CITALEC 20 ZENTIVA</t>
  </si>
  <si>
    <t>POR TBL FLM30X20MG</t>
  </si>
  <si>
    <t>115245</t>
  </si>
  <si>
    <t>15245</t>
  </si>
  <si>
    <t>SANDOSTATIN 0.1 MG/ML</t>
  </si>
  <si>
    <t>INJ SOL 5X1ML/0.1MG</t>
  </si>
  <si>
    <t>850729</t>
  </si>
  <si>
    <t>157875</t>
  </si>
  <si>
    <t>PARACETAMOL KABI 10MG/ML</t>
  </si>
  <si>
    <t>INF SOL 10X100ML/1000MG</t>
  </si>
  <si>
    <t>849151</t>
  </si>
  <si>
    <t>122210</t>
  </si>
  <si>
    <t>APO-FENO</t>
  </si>
  <si>
    <t>POR CPS DUR 30X200MG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</si>
  <si>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</si>
  <si>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</si>
  <si>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</si>
  <si>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</si>
  <si>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</si>
  <si>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</si>
  <si>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</si>
  <si>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</si>
  <si>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142392</t>
  </si>
  <si>
    <t>42392</t>
  </si>
  <si>
    <t>TRACRIUM 50</t>
  </si>
  <si>
    <t>INJ 5X5ML/50MG</t>
  </si>
  <si>
    <t>155939</t>
  </si>
  <si>
    <t>HERPESIN 250</t>
  </si>
  <si>
    <t>INJ SIC 10X250MG</t>
  </si>
  <si>
    <t>184095</t>
  </si>
  <si>
    <t>MIDAZOLAM ACCORD 5 MG/ML</t>
  </si>
  <si>
    <t>INJ+INF SOL 10X10ML</t>
  </si>
  <si>
    <t>181456</t>
  </si>
  <si>
    <t>81456</t>
  </si>
  <si>
    <t>DUPHALAC</t>
  </si>
  <si>
    <t>SIR 1X500ML-HDPE</t>
  </si>
  <si>
    <t>987473</t>
  </si>
  <si>
    <t>146894</t>
  </si>
  <si>
    <t>ZOLPIDEM MYLAN</t>
  </si>
  <si>
    <t>135002</t>
  </si>
  <si>
    <t>ELICEA 5 MG</t>
  </si>
  <si>
    <t>POR TBL FLM 28X5MG</t>
  </si>
  <si>
    <t>846141</t>
  </si>
  <si>
    <t>107794</t>
  </si>
  <si>
    <t>ZOXON 4</t>
  </si>
  <si>
    <t>POR TBL NOB 90X4MG</t>
  </si>
  <si>
    <t>203097</t>
  </si>
  <si>
    <t>AMOKSIKLAV 1 G</t>
  </si>
  <si>
    <t>POR TBL FLM 21X1GM</t>
  </si>
  <si>
    <t>213477</t>
  </si>
  <si>
    <t>FRAXIPARIN MULTI</t>
  </si>
  <si>
    <t>INJ 10X5ML/47.5KU</t>
  </si>
  <si>
    <t>214427</t>
  </si>
  <si>
    <t>CONTROLOC I.V.</t>
  </si>
  <si>
    <t>INJ PLV SOL 1X40MG</t>
  </si>
  <si>
    <t>187156</t>
  </si>
  <si>
    <t>ANESIA 10 MG/ML INJEKČNÍ/INFUZNÍ EMULZE</t>
  </si>
  <si>
    <t>IVN INJ+INF EML 10X50ML</t>
  </si>
  <si>
    <t>127738</t>
  </si>
  <si>
    <t>INJ+INF SOL 10X3MLX5MG/ML</t>
  </si>
  <si>
    <t>989453</t>
  </si>
  <si>
    <t>146899</t>
  </si>
  <si>
    <t>POR TBL FLM 50X10MG</t>
  </si>
  <si>
    <t>197231</t>
  </si>
  <si>
    <t>RISPERIDON FARMAX 2MG</t>
  </si>
  <si>
    <t>TBL FLM 60</t>
  </si>
  <si>
    <t>210565</t>
  </si>
  <si>
    <t>PREGABALIN SANDOZ 150 MG</t>
  </si>
  <si>
    <t>POR CPS DUR 14X150MG</t>
  </si>
  <si>
    <t>216674</t>
  </si>
  <si>
    <t>THIOPENTAL VALEANT 10x1G</t>
  </si>
  <si>
    <t>INJ PLV SOL 10</t>
  </si>
  <si>
    <t>50113006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</si>
  <si>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</si>
  <si>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</si>
  <si>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</si>
  <si>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</si>
  <si>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</si>
  <si>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</si>
  <si>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</si>
  <si>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33525</t>
  </si>
  <si>
    <t>PULMOCARE 500 ML PŘÍCHUŤ VANILKA</t>
  </si>
  <si>
    <t>POR SOL 1X500ML</t>
  </si>
  <si>
    <t>990223</t>
  </si>
  <si>
    <t>NEPRO HP 500ml vanilková</t>
  </si>
  <si>
    <t>217052</t>
  </si>
  <si>
    <t>NUTRISON ENERGY MULTI FIBRE</t>
  </si>
  <si>
    <t>POR SOL 8X1000ML</t>
  </si>
  <si>
    <t>217054</t>
  </si>
  <si>
    <t>NUTRISON</t>
  </si>
  <si>
    <t>217058</t>
  </si>
  <si>
    <t>NUTRISON PROTEIN PLUS MULTI FIBRE</t>
  </si>
  <si>
    <t>POR SOL 8X500ML</t>
  </si>
  <si>
    <t>133340</t>
  </si>
  <si>
    <t>33340</t>
  </si>
  <si>
    <t>DIASIP S PŘÍCHUTÍ VANILKOVOU</t>
  </si>
  <si>
    <t>POR SOL 1X200ML</t>
  </si>
  <si>
    <t>33739</t>
  </si>
  <si>
    <t>NUTRIDRINK COMPACT PROTEIN S PŘÍCHUTÍ VANILKOVOU</t>
  </si>
  <si>
    <t>POR SOL 4X125ML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</si>
  <si>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</si>
  <si>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</si>
  <si>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</si>
  <si>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</si>
  <si>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</si>
  <si>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</si>
  <si>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</si>
  <si>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</si>
  <si>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</si>
  <si>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</si>
  <si>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</si>
  <si>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</si>
  <si>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</si>
  <si>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</si>
  <si>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</si>
  <si>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846766</t>
  </si>
  <si>
    <t>33420</t>
  </si>
  <si>
    <t>NUTRIDRINK COMPACT S PŘÍCHUTÍ VANILKOVOU</t>
  </si>
  <si>
    <t>33833</t>
  </si>
  <si>
    <t>DIASIP S PŘÍCHUTÍ CAPPUCCINO</t>
  </si>
  <si>
    <t>POR SOL 4X200ML</t>
  </si>
  <si>
    <t>33848</t>
  </si>
  <si>
    <t>NUTRIDRINK S PŘÍCHUTÍ ČOKOLÁDOVOU</t>
  </si>
  <si>
    <t>33851</t>
  </si>
  <si>
    <t>NUTRIDRINK PROTEIN S PŘÍCHUTÍ VANILKOVOU</t>
  </si>
  <si>
    <t>33865</t>
  </si>
  <si>
    <t>NUTRIDRINK COMPACT S PŘÍCHUTÍ LESNÍHO OVOCE</t>
  </si>
  <si>
    <t>990307</t>
  </si>
  <si>
    <t>33934</t>
  </si>
  <si>
    <t>NUTRIDRINK MULTI FIBRE S PŘÍCHUTÍ ČOKOLÁDOVOU</t>
  </si>
  <si>
    <t>50113013</t>
  </si>
  <si>
    <t>203855</t>
  </si>
  <si>
    <t>CEFOTAXIME LEK 1 G PRÁŠEK PRO INJEKČNÍ ROZTOK</t>
  </si>
  <si>
    <t>IMS+IVN INJ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</si>
  <si>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</si>
  <si>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</si>
  <si>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</si>
  <si>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</si>
  <si>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</si>
  <si>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</si>
  <si>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</si>
  <si>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</si>
  <si>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</si>
  <si>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</si>
  <si>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</si>
  <si>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</si>
  <si>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</si>
  <si>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103708</t>
  </si>
  <si>
    <t>3708</t>
  </si>
  <si>
    <t>ZYVOXID</t>
  </si>
  <si>
    <t>INF SOL 10X300ML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</si>
  <si>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</si>
  <si>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</si>
  <si>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</si>
  <si>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</si>
  <si>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</si>
  <si>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</si>
  <si>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</si>
  <si>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</si>
  <si>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</si>
  <si>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</si>
  <si>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</si>
  <si>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</si>
  <si>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</si>
  <si>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</si>
  <si>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</si>
  <si>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</si>
  <si>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</si>
  <si>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</si>
  <si>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</si>
  <si>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</si>
  <si>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</si>
  <si>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</si>
  <si>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</si>
  <si>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</si>
  <si>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</si>
  <si>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</si>
  <si>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</si>
  <si>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</si>
  <si>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</si>
  <si>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</si>
  <si>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</si>
  <si>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</si>
  <si>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</si>
  <si>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</si>
  <si>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</si>
  <si>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</si>
  <si>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</si>
  <si>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</si>
  <si>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</si>
  <si>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</si>
  <si>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</si>
  <si>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111706</t>
  </si>
  <si>
    <t>11706</t>
  </si>
  <si>
    <t>141515</t>
  </si>
  <si>
    <t>41515</t>
  </si>
  <si>
    <t>CRM 1X15GM</t>
  </si>
  <si>
    <t>141146</t>
  </si>
  <si>
    <t>41146</t>
  </si>
  <si>
    <t>MACMIROR COMPLEX</t>
  </si>
  <si>
    <t>SUP VAG 12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</si>
  <si>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</si>
  <si>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</si>
  <si>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</si>
  <si>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</si>
  <si>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</si>
  <si>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</si>
  <si>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</si>
  <si>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</si>
  <si>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</si>
  <si>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</si>
  <si>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</si>
  <si>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</si>
  <si>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</si>
  <si>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</si>
  <si>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</si>
  <si>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</si>
  <si>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</si>
  <si>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</si>
  <si>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</si>
  <si>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</si>
  <si>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</si>
  <si>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</si>
  <si>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</si>
  <si>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</si>
  <si>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</si>
  <si>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</si>
  <si>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</si>
  <si>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</si>
  <si>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</si>
  <si>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</si>
  <si>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</si>
  <si>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206609</t>
  </si>
  <si>
    <t>CEFTRIAXON MEDOPHARM 2 G</t>
  </si>
  <si>
    <t>IMS+IVN INJ+INF PLV SOL 10X2GM</t>
  </si>
  <si>
    <t>216183</t>
  </si>
  <si>
    <t>KLACID I.V.</t>
  </si>
  <si>
    <t>INF PLV SOL 1X500MG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</si>
  <si>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</si>
  <si>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</si>
  <si>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</si>
  <si>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</si>
  <si>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</si>
  <si>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</si>
  <si>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</si>
  <si>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</si>
  <si>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</si>
  <si>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</si>
  <si>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</si>
  <si>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</si>
  <si>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</si>
  <si>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</si>
  <si>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</si>
  <si>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</si>
  <si>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</si>
  <si>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</si>
  <si>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</si>
  <si>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</si>
  <si>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</si>
  <si>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</si>
  <si>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</si>
  <si>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</si>
  <si>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</si>
  <si>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</si>
  <si>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</si>
  <si>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210001</t>
  </si>
  <si>
    <t>NOXAFIL 100 MG</t>
  </si>
  <si>
    <t>POR TBL ENT 24X100MG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</si>
  <si>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</si>
  <si>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</si>
  <si>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</si>
  <si>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</si>
  <si>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</si>
  <si>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</si>
  <si>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</si>
  <si>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</si>
  <si>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</si>
  <si>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</si>
  <si>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</si>
  <si>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</si>
  <si>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</si>
  <si>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</si>
  <si>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</si>
  <si>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</si>
  <si>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</si>
  <si>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</si>
  <si>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</si>
  <si>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</si>
  <si>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186397</t>
  </si>
  <si>
    <t>86397</t>
  </si>
  <si>
    <t>CLOTRIMAZOL AL 1%</t>
  </si>
  <si>
    <t>CRM 1X50GM 1%</t>
  </si>
  <si>
    <t>103303</t>
  </si>
  <si>
    <t>3303</t>
  </si>
  <si>
    <t>NIDRAZID</t>
  </si>
  <si>
    <t>TBL 250X100MG</t>
  </si>
  <si>
    <t>198417</t>
  </si>
  <si>
    <t>ABELCET</t>
  </si>
  <si>
    <t>INF CNC DIS 10X20ML/100MG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</si>
  <si>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</si>
  <si>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</si>
  <si>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</si>
  <si>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</si>
  <si>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</si>
  <si>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</si>
  <si>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</si>
  <si>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</si>
  <si>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196852</t>
  </si>
  <si>
    <t>VORIKONAZOL SANDOZ 200 MG PRÁŠEK PRO INFUZNÍ ROZTO</t>
  </si>
  <si>
    <t>INF PLV SOL 1X200MG</t>
  </si>
  <si>
    <t>50113008</t>
  </si>
  <si>
    <t>29980</t>
  </si>
  <si>
    <t>FLEBOGAMMA 10g DIF Grifols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</si>
  <si>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</si>
  <si>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</si>
  <si>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</si>
  <si>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</si>
  <si>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</si>
  <si>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</si>
  <si>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</si>
  <si>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</si>
  <si>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</si>
  <si>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0129057</t>
  </si>
  <si>
    <t>ATENATIV</t>
  </si>
  <si>
    <t>50IU/ML INF PSO LQF 1+1X20ML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</si>
  <si>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</si>
  <si>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</si>
  <si>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</si>
  <si>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</si>
  <si>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</si>
  <si>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</si>
  <si>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</si>
  <si>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</si>
  <si>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</si>
  <si>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902081</t>
  </si>
  <si>
    <t>151112</t>
  </si>
  <si>
    <t>IR  SMOFKABIVEN 1970ml</t>
  </si>
  <si>
    <t>IR 4x1970 ml</t>
  </si>
  <si>
    <t>103513</t>
  </si>
  <si>
    <t>3513</t>
  </si>
  <si>
    <t>NUTRIFLEX BASAL</t>
  </si>
  <si>
    <t>INF SOL 5X2000ML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</si>
  <si>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</si>
  <si>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</si>
  <si>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</si>
  <si>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</si>
  <si>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</si>
  <si>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</si>
  <si>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</si>
  <si>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</si>
  <si>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</si>
  <si>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</si>
  <si>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</si>
  <si>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</si>
  <si>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</si>
  <si>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394774</t>
  </si>
  <si>
    <t>157118</t>
  </si>
  <si>
    <t>OLIMEL N9</t>
  </si>
  <si>
    <t>INF EML4X2000ML</t>
  </si>
  <si>
    <t>500716</t>
  </si>
  <si>
    <t>157112</t>
  </si>
  <si>
    <t>OLIMEL N9E</t>
  </si>
  <si>
    <t>396914</t>
  </si>
  <si>
    <t>52301</t>
  </si>
  <si>
    <t>AMINOPLASMAL HEPA-10%</t>
  </si>
  <si>
    <t>INF 10X500ML</t>
  </si>
  <si>
    <t>118175</t>
  </si>
  <si>
    <t>18175</t>
  </si>
  <si>
    <t>PROPOFOL 1% MCT/LCT FRESENIUS</t>
  </si>
  <si>
    <t>INJ EML 10X100ML</t>
  </si>
  <si>
    <t>850095</t>
  </si>
  <si>
    <t>120406</t>
  </si>
  <si>
    <t>THIOPENTAL VUAB INJ. PLV. SOL. 0,5 G</t>
  </si>
  <si>
    <t>INJ PLV SOL 1X0.5GM</t>
  </si>
  <si>
    <t>846094</t>
  </si>
  <si>
    <t>129023</t>
  </si>
  <si>
    <t>PROPOFOL-LIPURO 1% (10MG/ML) 5X20ML</t>
  </si>
  <si>
    <t xml:space="preserve">INJ+INF EML 5X20ML/200MG </t>
  </si>
  <si>
    <t>103761</t>
  </si>
  <si>
    <t>3761</t>
  </si>
  <si>
    <t>CHIROCAINE 5 MG/ML</t>
  </si>
  <si>
    <t>INJ CNC SOL 10X10ML</t>
  </si>
  <si>
    <t>501694</t>
  </si>
  <si>
    <t>inj. 10x2.5ml</t>
  </si>
  <si>
    <t>101125</t>
  </si>
  <si>
    <t>1125</t>
  </si>
  <si>
    <t>INJ 10X1ML/10MG</t>
  </si>
  <si>
    <t>186990</t>
  </si>
  <si>
    <t>86990</t>
  </si>
  <si>
    <t>ARDEAOSMOSOL MA 15 (Mannitol)</t>
  </si>
  <si>
    <t>100536</t>
  </si>
  <si>
    <t>536</t>
  </si>
  <si>
    <t>NORADRENALIN LECIVA</t>
  </si>
  <si>
    <t>100811</t>
  </si>
  <si>
    <t>811</t>
  </si>
  <si>
    <t>SANORIN</t>
  </si>
  <si>
    <t>LIQ 10ML 0.05%</t>
  </si>
  <si>
    <t>104071</t>
  </si>
  <si>
    <t>4071</t>
  </si>
  <si>
    <t>INJ 10X2ML</t>
  </si>
  <si>
    <t>154539</t>
  </si>
  <si>
    <t>54539</t>
  </si>
  <si>
    <t>DOLMINA INJ.</t>
  </si>
  <si>
    <t>INJ 5X3ML/75MG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</si>
  <si>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</si>
  <si>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</si>
  <si>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</si>
  <si>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</si>
  <si>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</si>
  <si>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</si>
  <si>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</si>
  <si>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100392</t>
  </si>
  <si>
    <t>392</t>
  </si>
  <si>
    <t>ATROPIN BIOTIKA 0.5MG</t>
  </si>
  <si>
    <t>147671</t>
  </si>
  <si>
    <t>47671</t>
  </si>
  <si>
    <t>PERLINGANIT ROZTOK</t>
  </si>
  <si>
    <t>INF SOL10X10ML AMP</t>
  </si>
  <si>
    <t>930043</t>
  </si>
  <si>
    <t>DZ TRIXO LIND 100 ml</t>
  </si>
  <si>
    <t>447</t>
  </si>
  <si>
    <t>EPHEDRIN BIOTIKA</t>
  </si>
  <si>
    <t>INJ SOL 10X1ML/50MG</t>
  </si>
  <si>
    <t>902074</t>
  </si>
  <si>
    <t>85278</t>
  </si>
  <si>
    <t>VOLULYTE 6%</t>
  </si>
  <si>
    <t>132082</t>
  </si>
  <si>
    <t>32082</t>
  </si>
  <si>
    <t>IBALGIN 400 (IBUPROFEN 400)</t>
  </si>
  <si>
    <t>TBL OBD 100X400MG</t>
  </si>
  <si>
    <t>113441</t>
  </si>
  <si>
    <t>13441</t>
  </si>
  <si>
    <t>108651</t>
  </si>
  <si>
    <t>8651</t>
  </si>
  <si>
    <t>BRICANYL</t>
  </si>
  <si>
    <t>INJ 10X1ML 0.5MG</t>
  </si>
  <si>
    <t>190021</t>
  </si>
  <si>
    <t>90021</t>
  </si>
  <si>
    <t>MARCAINE SPINAL O.5%</t>
  </si>
  <si>
    <t>INJ 5X4ML 5MG/ML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</si>
  <si>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</si>
  <si>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</si>
  <si>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</si>
  <si>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</si>
  <si>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</si>
  <si>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</si>
  <si>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</si>
  <si>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847180</t>
  </si>
  <si>
    <t>500225</t>
  </si>
  <si>
    <t>Bridion 100mg/ml inj.10x2ml/200mg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</si>
  <si>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</si>
  <si>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</si>
  <si>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</si>
  <si>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</si>
  <si>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</si>
  <si>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</si>
  <si>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</si>
  <si>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901148</t>
  </si>
  <si>
    <t>IR SOL.MORPH.CHLOR.0.1%</t>
  </si>
  <si>
    <t>IR 1 ml</t>
  </si>
  <si>
    <t>107678</t>
  </si>
  <si>
    <t>INF CNC SOL 20X20ML</t>
  </si>
  <si>
    <t>23987</t>
  </si>
  <si>
    <t>DZ OCTENISEPT drm. sol. 250 ml</t>
  </si>
  <si>
    <t>DRM SOL 1X250ML</t>
  </si>
  <si>
    <t>161489</t>
  </si>
  <si>
    <t>REMIFENTANIL B. BRAUN 1 MG</t>
  </si>
  <si>
    <t>INJ+INF PLV CSL 5X1MG</t>
  </si>
  <si>
    <t>215473</t>
  </si>
  <si>
    <t>EBRANTIL I.V. 25</t>
  </si>
  <si>
    <t>INJ SOL 5X5ML/25MG</t>
  </si>
  <si>
    <t>215474</t>
  </si>
  <si>
    <t>EBRANTIL I.V.50</t>
  </si>
  <si>
    <t>INJ SOL 5X10ML/50MG</t>
  </si>
  <si>
    <t>154269</t>
  </si>
  <si>
    <t>SUPRANE</t>
  </si>
  <si>
    <t>INH LIQ VAP 6X240ML</t>
  </si>
  <si>
    <t>131934</t>
  </si>
  <si>
    <t>31934</t>
  </si>
  <si>
    <t>VENTOLIN INHALER N</t>
  </si>
  <si>
    <t>INHSUSPSS200X100RG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</si>
  <si>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</si>
  <si>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</si>
  <si>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</si>
  <si>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</si>
  <si>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</si>
  <si>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</si>
  <si>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</si>
  <si>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</si>
  <si>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</si>
  <si>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</si>
  <si>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</si>
  <si>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157871</t>
  </si>
  <si>
    <t>PARACETAMOL KABI 10 MG/ML</t>
  </si>
  <si>
    <t>INF SOL 10X50ML/500MG</t>
  </si>
  <si>
    <t>187158</t>
  </si>
  <si>
    <t>ANESIA 10 MG/ML INJ/INF EML.</t>
  </si>
  <si>
    <t>INJ+INF EML 5X20ML/200MG</t>
  </si>
  <si>
    <t>187607</t>
  </si>
  <si>
    <t>ONDANSETRON B. BRAUN 2 MG/ML</t>
  </si>
  <si>
    <t>INJ SOL 20X4ML/8MG LDPE</t>
  </si>
  <si>
    <t>197125</t>
  </si>
  <si>
    <t>LEVOBUPIVACAINE KABI 5 MG/ML</t>
  </si>
  <si>
    <t>INJ+INF SOL 5X10ML</t>
  </si>
  <si>
    <t>127736</t>
  </si>
  <si>
    <t>MIDAZOLAM ACCORD 1 MG/ML</t>
  </si>
  <si>
    <t>INJ+INF SOL 10X5MLX1MG/ML</t>
  </si>
  <si>
    <t>127737</t>
  </si>
  <si>
    <t>INJ+INF SOL 10X1MLX5MG/ML</t>
  </si>
  <si>
    <t>187159</t>
  </si>
  <si>
    <t>ANESIA 20 MG/ML INJEKČNÍ/INFUZNÍ EMULZE</t>
  </si>
  <si>
    <t>INJ+INF EML 10X50MLX20MG/ML</t>
  </si>
  <si>
    <t>216673</t>
  </si>
  <si>
    <t>THIOPENTAL VALEANT 10x0,5g</t>
  </si>
  <si>
    <t>130164</t>
  </si>
  <si>
    <t>30164</t>
  </si>
  <si>
    <t>MIDAZOLAM TORREX 1MG/ML</t>
  </si>
  <si>
    <t>INJ 10X5ML/5MG</t>
  </si>
  <si>
    <t>109414</t>
  </si>
  <si>
    <t>119687</t>
  </si>
  <si>
    <t>NASIVIN 0,05%</t>
  </si>
  <si>
    <t>NAS GTT SOL 10ML</t>
  </si>
  <si>
    <t>844764</t>
  </si>
  <si>
    <t>105943</t>
  </si>
  <si>
    <t>TETRASPAN 10%</t>
  </si>
  <si>
    <t>212880</t>
  </si>
  <si>
    <t>BUPIVACAINE ACCORD</t>
  </si>
  <si>
    <t>5MG/ML INJ SOL 5X10ML</t>
  </si>
  <si>
    <t>132853</t>
  </si>
  <si>
    <t>197682</t>
  </si>
  <si>
    <t>97682</t>
  </si>
  <si>
    <t>CHLORID SODNY 0.9% BRAUN, REF.3500381</t>
  </si>
  <si>
    <t>INFSOL1X250ML-PELAH</t>
  </si>
  <si>
    <t>184231</t>
  </si>
  <si>
    <t>84231</t>
  </si>
  <si>
    <t>ENDOXAN 1 G</t>
  </si>
  <si>
    <t>845908</t>
  </si>
  <si>
    <t>122520</t>
  </si>
  <si>
    <t>SEPTONEX</t>
  </si>
  <si>
    <t>DRM. SPR. SOL. 1x100ml</t>
  </si>
  <si>
    <t>166760</t>
  </si>
  <si>
    <t>KINITO 50 MG, POTAHOVANÉ TABLETY</t>
  </si>
  <si>
    <t>24550</t>
  </si>
  <si>
    <t>ONDANSETRON KABI 2 MG/ML</t>
  </si>
  <si>
    <t>INJ SOL 5X4ML</t>
  </si>
  <si>
    <t>113024</t>
  </si>
  <si>
    <t>13024</t>
  </si>
  <si>
    <t>SEVORANE</t>
  </si>
  <si>
    <t>INH SOL 1X250ML</t>
  </si>
  <si>
    <t>51366</t>
  </si>
  <si>
    <t>CHLORID SODNÝ 0,9% BRAUN</t>
  </si>
  <si>
    <t>INF SOL 20X100MLPELAH</t>
  </si>
  <si>
    <t>51367</t>
  </si>
  <si>
    <t>INF SOL 10X250MLPELAH</t>
  </si>
  <si>
    <t>191249</t>
  </si>
  <si>
    <t>91249</t>
  </si>
  <si>
    <t>PARALEN PRO INFANTIBUS</t>
  </si>
  <si>
    <t>SUP 5X100MG</t>
  </si>
  <si>
    <t>171031</t>
  </si>
  <si>
    <t>NASIVIN SENSITIVE 0,05%</t>
  </si>
  <si>
    <t>NAS SPR SOL 1X10ML/5MG</t>
  </si>
  <si>
    <t>Klinika anesteziologie a resuscitace a intenzivní medicíny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</si>
  <si>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</si>
  <si>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</si>
  <si>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</si>
  <si>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</si>
  <si>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</si>
  <si>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</si>
  <si>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0766 - KARIM: pracoviště DK COS</t>
  </si>
  <si>
    <t>0731 - KARIM: JIP</t>
  </si>
  <si>
    <t>0762 - KARIM: operační sál - lok. prac. anesteziologů</t>
  </si>
  <si>
    <t>0764 - KARIM: pracoviště COS</t>
  </si>
  <si>
    <t>0765 - KARIM: dospávací hala KAR</t>
  </si>
  <si>
    <t>0721 - KARIM: ambulance</t>
  </si>
  <si>
    <t>N01AB08 - SEVOFLURAN</t>
  </si>
  <si>
    <t>J02AC04 - POSAKONAZOL</t>
  </si>
  <si>
    <t>J01DD01 - CEFOTAXIM</t>
  </si>
  <si>
    <t>N01AX10 - PROPOFOL</t>
  </si>
  <si>
    <t>N01BB10 - LEVOBUPIVAKAIN</t>
  </si>
  <si>
    <t>V06XX - POTRAVINY PRO ZVLÁŠTNÍ LÉKAŘSKÉ ÚČELY (PZLÚ)</t>
  </si>
  <si>
    <t>N01AF03 - THIOPENTAL</t>
  </si>
  <si>
    <t>N04BA03 - LEVODOPA, INHIBITOR DEKARBOXYLÁZY A INHIBITOR COMT</t>
  </si>
  <si>
    <t>N05CD08 - MIDAZOLAM</t>
  </si>
  <si>
    <t>N06AB06 - SERTRALIN</t>
  </si>
  <si>
    <t>M01AX17 - NIMESULID</t>
  </si>
  <si>
    <t>C09AA04 - PERINDOPRIL</t>
  </si>
  <si>
    <t>N02BB02 - SODNÁ SŮL METAMIZOLU</t>
  </si>
  <si>
    <t>C01BD01 - AMIODARON</t>
  </si>
  <si>
    <t>C10AA05 - ATORVASTATIN</t>
  </si>
  <si>
    <t>C02CA04 - DOXAZOSIN</t>
  </si>
  <si>
    <t>C10AB05 - FENOFIBRÁT</t>
  </si>
  <si>
    <t>M03AC04 - ATRAKURIUM</t>
  </si>
  <si>
    <t>H01CB02 - OKTREOTID</t>
  </si>
  <si>
    <t>A10AB01 - INZULIN LIDSKÝ</t>
  </si>
  <si>
    <t>H02AB04 - METHYLPREDNISOLON</t>
  </si>
  <si>
    <t>N03AG01 - KYSELINA VALPROOVÁ</t>
  </si>
  <si>
    <t>H03AA01 - LEVOTHYROXIN, SODNÁ SŮL</t>
  </si>
  <si>
    <t>C07AB07 - BISOPROLOL</t>
  </si>
  <si>
    <t>J01AA12 - TIGECYKLIN</t>
  </si>
  <si>
    <t>C09AA05 - RAMIPRIL</t>
  </si>
  <si>
    <t>J05AB01 - ACIKLOVIR</t>
  </si>
  <si>
    <t>J01CR02 - AMOXICILIN A ENZYMOVÝ INHIBITOR</t>
  </si>
  <si>
    <t>A06AD11 - LAKTULÓZA</t>
  </si>
  <si>
    <t>A02BC02 - PANTOPRAZOL</t>
  </si>
  <si>
    <t>N01AH03 - SUFENTANYL</t>
  </si>
  <si>
    <t>J01DH02 - MEROPENEM</t>
  </si>
  <si>
    <t>A10AB05 - INZULIN ASPART</t>
  </si>
  <si>
    <t>J01MA03 - PEFLOXACIN</t>
  </si>
  <si>
    <t>N02BE01 - PARACETAMOL</t>
  </si>
  <si>
    <t>J01XA01 - VANKOMYCIN</t>
  </si>
  <si>
    <t>N03AX16 - PREGABALIN</t>
  </si>
  <si>
    <t>R06AE07 - CETIRIZIN</t>
  </si>
  <si>
    <t>N05AX08 - RISPERIDON</t>
  </si>
  <si>
    <t>N06AB04 - CITALOPRAM</t>
  </si>
  <si>
    <t>N05CF02 - ZOLPIDEM</t>
  </si>
  <si>
    <t>N06AB10 - ESCITALOPRAM</t>
  </si>
  <si>
    <t>B01AB06 - NADROPARIN</t>
  </si>
  <si>
    <t>A03FA07 - ITOPRIDUM</t>
  </si>
  <si>
    <t>R03AC02 - SALBUTAMOL</t>
  </si>
  <si>
    <t>J02AC03 - VORIKONAZOL</t>
  </si>
  <si>
    <t>A04AA01 - ONDANSETRON</t>
  </si>
  <si>
    <t>J01XD01 - METRONIDAZOL</t>
  </si>
  <si>
    <t>A02BA02 - RANITIDIN</t>
  </si>
  <si>
    <t>J02AC01 - FLUKONAZOL</t>
  </si>
  <si>
    <t>H02AB04</t>
  </si>
  <si>
    <t>40MG/ML INJ PSO LQF 40MG+1ML</t>
  </si>
  <si>
    <t>A02BA02</t>
  </si>
  <si>
    <t>150MG TBL FLM 30</t>
  </si>
  <si>
    <t>A02BC02</t>
  </si>
  <si>
    <t>40MG INJ PLV SOL 1</t>
  </si>
  <si>
    <t>A06AD11</t>
  </si>
  <si>
    <t>667G/L POR SOL 1X500ML HDP</t>
  </si>
  <si>
    <t>A10AB01</t>
  </si>
  <si>
    <t>ACTRAPID PENFILL</t>
  </si>
  <si>
    <t>100IU/ML INJ SOL 5X3ML</t>
  </si>
  <si>
    <t>A10AB05</t>
  </si>
  <si>
    <t>NOVORAPID</t>
  </si>
  <si>
    <t>100U/ML INJ SOL 1X10ML</t>
  </si>
  <si>
    <t>B01AB06</t>
  </si>
  <si>
    <t>9500IU/ML INJ SOL 10X5ML</t>
  </si>
  <si>
    <t>9500IU/ML INJ SOL ISP 10X0,8ML</t>
  </si>
  <si>
    <t>C01BD01</t>
  </si>
  <si>
    <t>150MG/3ML INJ SOL 6X3ML</t>
  </si>
  <si>
    <t>200MG TBL NOB 30</t>
  </si>
  <si>
    <t>200MG TBL NOB 60</t>
  </si>
  <si>
    <t>C02CA04</t>
  </si>
  <si>
    <t>4MG TBL NOB 90</t>
  </si>
  <si>
    <t>C07AB07</t>
  </si>
  <si>
    <t>10MG TBL FLM 30</t>
  </si>
  <si>
    <t>C09AA04</t>
  </si>
  <si>
    <t>5MG TBL FLM 90</t>
  </si>
  <si>
    <t>C09AA05</t>
  </si>
  <si>
    <t>TRITACE</t>
  </si>
  <si>
    <t>5MG TBL NOB 30</t>
  </si>
  <si>
    <t>C10AA05</t>
  </si>
  <si>
    <t>SORTIS</t>
  </si>
  <si>
    <t>80MG TBL FLM 30</t>
  </si>
  <si>
    <t>C10AB05</t>
  </si>
  <si>
    <t>200MG CPS DUR 30</t>
  </si>
  <si>
    <t>H01CB02</t>
  </si>
  <si>
    <t>SANDOSTATIN</t>
  </si>
  <si>
    <t>0,1MG/ML INJ+INF SOL 5X1ML</t>
  </si>
  <si>
    <t>H03AA01</t>
  </si>
  <si>
    <t>EUTHYROX</t>
  </si>
  <si>
    <t>88MCG TBL NOB 100 II</t>
  </si>
  <si>
    <t>75MCG TBL NOB 100</t>
  </si>
  <si>
    <t>50MCG TBL NOB 100</t>
  </si>
  <si>
    <t>J01AA12</t>
  </si>
  <si>
    <t>TYGACIL</t>
  </si>
  <si>
    <t>50MG INF PLV SOL 10</t>
  </si>
  <si>
    <t>J01CR02</t>
  </si>
  <si>
    <t>875MG/125MG TBL FLM 21</t>
  </si>
  <si>
    <t>AMOKSIKLAV 625 MG</t>
  </si>
  <si>
    <t>500MG/125MG TBL FLM 21</t>
  </si>
  <si>
    <t>J01DD01</t>
  </si>
  <si>
    <t>CEFOTAXIME LEK</t>
  </si>
  <si>
    <t>1G INJ PLV SOL 10</t>
  </si>
  <si>
    <t>J01DH02</t>
  </si>
  <si>
    <t>ARCHIFAR</t>
  </si>
  <si>
    <t>500MG INJ+INF PLV SOL 10</t>
  </si>
  <si>
    <t>1G INJ+INF PLV SOL 10</t>
  </si>
  <si>
    <t>J01MA03</t>
  </si>
  <si>
    <t>400MG/5ML INF SOL 10X5ML</t>
  </si>
  <si>
    <t>J01XA01</t>
  </si>
  <si>
    <t>VANCOMYCIN MYLAN</t>
  </si>
  <si>
    <t>500MG INF PLV SOL 1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</si>
  <si>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</si>
  <si>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</si>
  <si>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</si>
  <si>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</si>
  <si>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</si>
  <si>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</si>
  <si>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</si>
  <si>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</si>
  <si>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DIFLUCAN</t>
  </si>
  <si>
    <t>100MG CPS DUR 28 I</t>
  </si>
  <si>
    <t>J02AC03</t>
  </si>
  <si>
    <t>VORIKONAZOL SANDOZ</t>
  </si>
  <si>
    <t>200MG INF PLV SOL 1</t>
  </si>
  <si>
    <t>J02AC04</t>
  </si>
  <si>
    <t>NOXAFIL</t>
  </si>
  <si>
    <t>100MG TBL ENT 24(2X12)</t>
  </si>
  <si>
    <t>J05AB01</t>
  </si>
  <si>
    <t>250MG INF PLV SOL 10</t>
  </si>
  <si>
    <t>M03AC04</t>
  </si>
  <si>
    <t>10MG/ML INJ SOL 5X5ML</t>
  </si>
  <si>
    <t>N01AF03</t>
  </si>
  <si>
    <t>1G INJ PLV SOL 1 I</t>
  </si>
  <si>
    <t>THIOPENTAL VALEANT</t>
  </si>
  <si>
    <t>N01AH03</t>
  </si>
  <si>
    <t>SUFENTANIL TORREX</t>
  </si>
  <si>
    <t>50MCG/ML INJ SOL 5X5ML</t>
  </si>
  <si>
    <t>N01AX10</t>
  </si>
  <si>
    <t>ANESIA</t>
  </si>
  <si>
    <t>10MG/ML INJ+INF EML 10X50ML</t>
  </si>
  <si>
    <t>N02BB02</t>
  </si>
  <si>
    <t>NOVALGIN TABLETY</t>
  </si>
  <si>
    <t>500MG TBL FLM 20</t>
  </si>
  <si>
    <t>NOVALGIN INJEKCE</t>
  </si>
  <si>
    <t>500MG/ML INJ SOL 10X2ML</t>
  </si>
  <si>
    <t>N02BE01</t>
  </si>
  <si>
    <t>PARACETAMOL KABI</t>
  </si>
  <si>
    <t>10MG/ML INF SOL 10X100ML</t>
  </si>
  <si>
    <t>N03AG01</t>
  </si>
  <si>
    <t>400MG/4ML INJ PSO LQF 4+4X4ML</t>
  </si>
  <si>
    <t>N03AX16</t>
  </si>
  <si>
    <t>PREGABALIN SANDOZ</t>
  </si>
  <si>
    <t>150MG CPS DUR 14</t>
  </si>
  <si>
    <t>N04BA03</t>
  </si>
  <si>
    <t>STALEVO</t>
  </si>
  <si>
    <t>150MG/37,5MG/200MG TBL FLM 100</t>
  </si>
  <si>
    <t>N05AX08</t>
  </si>
  <si>
    <t>RISPERIDON FARMAX</t>
  </si>
  <si>
    <t>2MG TBL FLM 60</t>
  </si>
  <si>
    <t>N05CD08</t>
  </si>
  <si>
    <t>MIDAZOLAM ACCORD</t>
  </si>
  <si>
    <t>5MG/ML INJ+INF SOL 10X3ML</t>
  </si>
  <si>
    <t>5MG/ML INJ+INF SOL 10X10ML</t>
  </si>
  <si>
    <t>N05CF02</t>
  </si>
  <si>
    <t>10MG TBL FLM 20</t>
  </si>
  <si>
    <t>10MG TBL FLM 50</t>
  </si>
  <si>
    <t>N06AB04</t>
  </si>
  <si>
    <t>20MG TBL FLM 30</t>
  </si>
  <si>
    <t>N06AB06</t>
  </si>
  <si>
    <t>ZOLOFT</t>
  </si>
  <si>
    <t>50MG TBL FLM 100</t>
  </si>
  <si>
    <t>N06AB10</t>
  </si>
  <si>
    <t>ELICEA</t>
  </si>
  <si>
    <t>5MG TBL FLM 28</t>
  </si>
  <si>
    <t>R03AC02</t>
  </si>
  <si>
    <t>VENTOLIN</t>
  </si>
  <si>
    <t>5MG/ML INH SOL 1X20ML</t>
  </si>
  <si>
    <t>R06AE07</t>
  </si>
  <si>
    <t>V06XX</t>
  </si>
  <si>
    <t>NUTRISON ADVANCED DIASON LOW ENERGY</t>
  </si>
  <si>
    <t>A04AA01</t>
  </si>
  <si>
    <t>ONDANSETRON B. BRAUN</t>
  </si>
  <si>
    <t>2MG/ML INJ SOL 20X4ML II</t>
  </si>
  <si>
    <t>N01AB08</t>
  </si>
  <si>
    <t>SEVOFLURANE BAXTER</t>
  </si>
  <si>
    <t>100% INH LIQ VAP 1X250ML</t>
  </si>
  <si>
    <t>0,5G INJ PLV SOL 1 I</t>
  </si>
  <si>
    <t>0,5G INJ PLV SOL 10</t>
  </si>
  <si>
    <t>5MCG/ML INJ SOL 5X2ML</t>
  </si>
  <si>
    <t>5MCG/ML INJ SOL 5X10ML</t>
  </si>
  <si>
    <t>10MG/ML INJ+INF EML 5X20ML</t>
  </si>
  <si>
    <t>10MG/ML INJ+INF EML 10X100ML</t>
  </si>
  <si>
    <t>20MG/ML INJ+INF EML 10X50ML</t>
  </si>
  <si>
    <t>N01BB10</t>
  </si>
  <si>
    <t>LEVOBUPIVACAINE KABI</t>
  </si>
  <si>
    <t>5MG/ML INJ+INF SOL 5X10ML</t>
  </si>
  <si>
    <t>INJ SOL 10X10MLX5MG/ML</t>
  </si>
  <si>
    <t>1MG/ML INJ+INF SOL 10X5ML</t>
  </si>
  <si>
    <t>5MG/ML INJ+INF SOL 10X1ML</t>
  </si>
  <si>
    <t>100MCG/DÁV INH SUS PSS 200DÁV</t>
  </si>
  <si>
    <t>MIDAZOLAM TORREX</t>
  </si>
  <si>
    <t>1MG/ML INJ SOL 10X5ML</t>
  </si>
  <si>
    <t>A03FA07</t>
  </si>
  <si>
    <t>KINITO</t>
  </si>
  <si>
    <t>ONDANSETRON KABI</t>
  </si>
  <si>
    <t>2MG/ML INJ SOL 5X4ML</t>
  </si>
  <si>
    <t>M01AX17</t>
  </si>
  <si>
    <t>100MG TBL NOB 30</t>
  </si>
  <si>
    <t>INH SOL 1X250MLX100%</t>
  </si>
  <si>
    <t>10MG/ML INF SOL 10X50ML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</si>
  <si>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</si>
  <si>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</si>
  <si>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</si>
  <si>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</si>
  <si>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</si>
  <si>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</si>
  <si>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</si>
  <si>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</si>
  <si>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</si>
  <si>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</si>
  <si>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</si>
  <si>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</si>
  <si>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</si>
  <si>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</si>
  <si>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</si>
  <si>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</si>
  <si>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</si>
  <si>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</si>
  <si>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</si>
  <si>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Amanatidu Anny</t>
  </si>
  <si>
    <t>Axmann Karel</t>
  </si>
  <si>
    <t>Berta Emil</t>
  </si>
  <si>
    <t>Bertová Barbora</t>
  </si>
  <si>
    <t>Doubravská Lenka</t>
  </si>
  <si>
    <t>Frančáková Jana</t>
  </si>
  <si>
    <t>Fritscherová Šárka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</si>
  <si>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</si>
  <si>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</si>
  <si>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</si>
  <si>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</si>
  <si>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</si>
  <si>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</si>
  <si>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</si>
  <si>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</si>
  <si>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Konečná Iva</t>
  </si>
  <si>
    <t>Koutná Jiřina</t>
  </si>
  <si>
    <t>Krch David</t>
  </si>
  <si>
    <t>Matlochová Judit</t>
  </si>
  <si>
    <t>Mrozek Zdenek</t>
  </si>
  <si>
    <t>Peter Martin</t>
  </si>
  <si>
    <t>Petrová Jana</t>
  </si>
  <si>
    <t>Petrová Zbynka</t>
  </si>
  <si>
    <t>Pieran Marek</t>
  </si>
  <si>
    <t>Rešková Ivana</t>
  </si>
  <si>
    <t>Sedlák Ctirad</t>
  </si>
  <si>
    <t>Skácel Monika</t>
  </si>
  <si>
    <t>Staněk Václav</t>
  </si>
  <si>
    <t>Uvízl Radovan</t>
  </si>
  <si>
    <t>Vlček Jiří</t>
  </si>
  <si>
    <t>Vychodilová Ivana</t>
  </si>
  <si>
    <t>OMEPRAZOL</t>
  </si>
  <si>
    <t>25366</t>
  </si>
  <si>
    <t>20MG CPS ETD 90</t>
  </si>
  <si>
    <t>Celekoxib</t>
  </si>
  <si>
    <t>196427</t>
  </si>
  <si>
    <t>CELEKOXIB MYLAN</t>
  </si>
  <si>
    <t>100MG CPS DUR 30</t>
  </si>
  <si>
    <t>CHINAPRIL A DIURETIKA</t>
  </si>
  <si>
    <t>76710</t>
  </si>
  <si>
    <t>ACCUZIDE 10</t>
  </si>
  <si>
    <t>10MG/12,5MG TBL FLM 100</t>
  </si>
  <si>
    <t>KODEIN</t>
  </si>
  <si>
    <t>56993</t>
  </si>
  <si>
    <t>CODEIN SLOVAKOFARMA</t>
  </si>
  <si>
    <t>30MG TBL NOB 10</t>
  </si>
  <si>
    <t>NIMESULID</t>
  </si>
  <si>
    <t>100MG POR GRA SUS 30 I</t>
  </si>
  <si>
    <t>Pitofenon a analgetika</t>
  </si>
  <si>
    <t>500MG/ML+5MG/ML POR GTT SOL 1X</t>
  </si>
  <si>
    <t>Prednison</t>
  </si>
  <si>
    <t>PREDNISON 20 LÉČIVA</t>
  </si>
  <si>
    <t>20MG TBL NOB 20</t>
  </si>
  <si>
    <t>ZOLPIDEM</t>
  </si>
  <si>
    <t>132803</t>
  </si>
  <si>
    <t>STILNOX</t>
  </si>
  <si>
    <t>Jiná antibiotika pro lokální aplikaci</t>
  </si>
  <si>
    <t>250IU/G+5,2MG/G UNG 10G</t>
  </si>
  <si>
    <t>AMOXICILIN A ENZYMOVÝ INHIBITOR</t>
  </si>
  <si>
    <t>5951</t>
  </si>
  <si>
    <t>875MG/125MG TBL FLM 14</t>
  </si>
  <si>
    <t>Azithromycin</t>
  </si>
  <si>
    <t>155868</t>
  </si>
  <si>
    <t>SUMAMED</t>
  </si>
  <si>
    <t>250MG CPS DUR 6</t>
  </si>
  <si>
    <t>CITALOPRAM</t>
  </si>
  <si>
    <t>94948</t>
  </si>
  <si>
    <t>20MG TBL FLM 28</t>
  </si>
  <si>
    <t>199252</t>
  </si>
  <si>
    <t>DIOSMIN, KOMBINACE</t>
  </si>
  <si>
    <t>201992</t>
  </si>
  <si>
    <t>DETRALEX</t>
  </si>
  <si>
    <t>500MG TBL FLM 120</t>
  </si>
  <si>
    <t>DOSULEPIN</t>
  </si>
  <si>
    <t>4207</t>
  </si>
  <si>
    <t>PROTHIADEN 25</t>
  </si>
  <si>
    <t>25MG TBL OBD 30</t>
  </si>
  <si>
    <t>GABAPENTIN</t>
  </si>
  <si>
    <t>84400</t>
  </si>
  <si>
    <t>NEURONTIN</t>
  </si>
  <si>
    <t>300MG CPS DUR 100</t>
  </si>
  <si>
    <t>CHLORID DRASELNÝ</t>
  </si>
  <si>
    <t>17189</t>
  </si>
  <si>
    <t>KALIUM CHLORATUM BIOMEDICA</t>
  </si>
  <si>
    <t>500MG TBL ENT 100</t>
  </si>
  <si>
    <t>JINÁ IMUNOSTIMULANCIA</t>
  </si>
  <si>
    <t>84102</t>
  </si>
  <si>
    <t>LUIVAC</t>
  </si>
  <si>
    <t>3MG TBL NOB 56 KALBLI</t>
  </si>
  <si>
    <t>12892</t>
  </si>
  <si>
    <t>PANTOPRAZOL</t>
  </si>
  <si>
    <t>119688</t>
  </si>
  <si>
    <t>CONTROLOC</t>
  </si>
  <si>
    <t>40MG TBL ENT 100 I</t>
  </si>
  <si>
    <t>PERINDOPRIL A AMLODIPIN</t>
  </si>
  <si>
    <t>124135</t>
  </si>
  <si>
    <t>PRESTANCE</t>
  </si>
  <si>
    <t>10MG/10MG TBL NOB 120</t>
  </si>
  <si>
    <t>TOBRAMYCIN</t>
  </si>
  <si>
    <t>86264</t>
  </si>
  <si>
    <t>TOBREX</t>
  </si>
  <si>
    <t>3MG/ML OPH GTT SOL 1X5ML</t>
  </si>
  <si>
    <t>93207</t>
  </si>
  <si>
    <t>3MG/G OPH UNG 3,5G</t>
  </si>
  <si>
    <t>TRAMADOL</t>
  </si>
  <si>
    <t>42780</t>
  </si>
  <si>
    <t>TRALGIT SR 200</t>
  </si>
  <si>
    <t>200MG TBL PRO 30</t>
  </si>
  <si>
    <t>132873</t>
  </si>
  <si>
    <t>TRAMAL RETARD TABLETY 100 MG</t>
  </si>
  <si>
    <t>100MG TBL PRO 30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</si>
  <si>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</si>
  <si>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</si>
  <si>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</si>
  <si>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</si>
  <si>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</si>
  <si>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TRAMADOL A PARACETAMOL</t>
  </si>
  <si>
    <t>179333</t>
  </si>
  <si>
    <t>DORETA</t>
  </si>
  <si>
    <t>75MG/650MG TBL FLM 90 I</t>
  </si>
  <si>
    <t>209688</t>
  </si>
  <si>
    <t>DORETA PROLONG</t>
  </si>
  <si>
    <t>75MG/650MG TBL PRO 30 II</t>
  </si>
  <si>
    <t>132711</t>
  </si>
  <si>
    <t>45011</t>
  </si>
  <si>
    <t>AZITROMYCIN SANDOZ</t>
  </si>
  <si>
    <t>500MG TBL FLM 6</t>
  </si>
  <si>
    <t>200935</t>
  </si>
  <si>
    <t>KALNORMIN</t>
  </si>
  <si>
    <t>1G TBL PRO 30</t>
  </si>
  <si>
    <t>201970</t>
  </si>
  <si>
    <t>PAMYCON NA PŘÍPRAVU KAPEK</t>
  </si>
  <si>
    <t>33000IU/2500IU DRM PLV SOL 1</t>
  </si>
  <si>
    <t>Salbutamol</t>
  </si>
  <si>
    <t>UREA</t>
  </si>
  <si>
    <t>40MG/ML DRM EML 200ML</t>
  </si>
  <si>
    <t>HYDROCHLOROTHIAZID</t>
  </si>
  <si>
    <t>HYDROCHLOROTHIAZID LÉČIVA</t>
  </si>
  <si>
    <t>25MG TBL NOB 20</t>
  </si>
  <si>
    <t>DIHYDROKODEIN</t>
  </si>
  <si>
    <t>41821</t>
  </si>
  <si>
    <t>DHC CONTINUS</t>
  </si>
  <si>
    <t>120MG TBL RET 60</t>
  </si>
  <si>
    <t>41822</t>
  </si>
  <si>
    <t>45010</t>
  </si>
  <si>
    <t>500MG TBL FLM 3</t>
  </si>
  <si>
    <t>BUTYLSKOPOLAMINIUM</t>
  </si>
  <si>
    <t>41156</t>
  </si>
  <si>
    <t>BUSCOPAN</t>
  </si>
  <si>
    <t>10MG TBL OBD 50</t>
  </si>
  <si>
    <t>Dexamethason</t>
  </si>
  <si>
    <t>21698</t>
  </si>
  <si>
    <t>DEXAMETHASONE WZF POLFA</t>
  </si>
  <si>
    <t>1MG/ML OPH GTT SUS 1X5ML PE</t>
  </si>
  <si>
    <t>DEXAMETHASON A ANTIINFEKTIVA</t>
  </si>
  <si>
    <t>2546</t>
  </si>
  <si>
    <t>OPH GTT SUS 5ML</t>
  </si>
  <si>
    <t>DIKLOFENAK</t>
  </si>
  <si>
    <t>89025</t>
  </si>
  <si>
    <t>DICLOFENAC AL 50</t>
  </si>
  <si>
    <t>50MG TBL ENT 50</t>
  </si>
  <si>
    <t>Erdostein</t>
  </si>
  <si>
    <t>95560</t>
  </si>
  <si>
    <t>ERDOMED</t>
  </si>
  <si>
    <t>300MG CPS DUR 30</t>
  </si>
  <si>
    <t>FLUKONAZOL</t>
  </si>
  <si>
    <t>47439</t>
  </si>
  <si>
    <t>MYCOMAX 150</t>
  </si>
  <si>
    <t>150MG CPS DUR 3</t>
  </si>
  <si>
    <t>HOŘČÍK (RŮZNÉ SOLE V KOMBINACI)</t>
  </si>
  <si>
    <t>215978</t>
  </si>
  <si>
    <t>365MG POR GRA SOL SCC 30</t>
  </si>
  <si>
    <t>Jiná antihistaminika pro systémovou aplikaci</t>
  </si>
  <si>
    <t>2MG TBL NOB 20</t>
  </si>
  <si>
    <t>Pikosíran sodný, kombinace</t>
  </si>
  <si>
    <t>160806</t>
  </si>
  <si>
    <t>PICOPREP</t>
  </si>
  <si>
    <t>10MG/3,5G/12G POR PLV SOL 2</t>
  </si>
  <si>
    <t>Ranitidin</t>
  </si>
  <si>
    <t>SILYMARIN</t>
  </si>
  <si>
    <t>19571</t>
  </si>
  <si>
    <t>LAGOSA</t>
  </si>
  <si>
    <t>TBL OBD 100</t>
  </si>
  <si>
    <t>ALOPURINOL</t>
  </si>
  <si>
    <t>107869</t>
  </si>
  <si>
    <t>APO-ALLOPURINOL</t>
  </si>
  <si>
    <t>100MG TBL NOB 100</t>
  </si>
  <si>
    <t>ATORVASTATIN</t>
  </si>
  <si>
    <t>19590</t>
  </si>
  <si>
    <t>TORVACARD 10</t>
  </si>
  <si>
    <t>10MG TBL FLM 30 BLI AL</t>
  </si>
  <si>
    <t>93019</t>
  </si>
  <si>
    <t>40MG TBL FLM 30</t>
  </si>
  <si>
    <t>Hydrochlorothiazid a kalium šetřící diuretika</t>
  </si>
  <si>
    <t>94804</t>
  </si>
  <si>
    <t>MODURETIC</t>
  </si>
  <si>
    <t>5MG/50MG TBL NOB 30</t>
  </si>
  <si>
    <t>KLARITHROMYCIN</t>
  </si>
  <si>
    <t>32546</t>
  </si>
  <si>
    <t>KLACID SR</t>
  </si>
  <si>
    <t>500MG TBL RET 14 DOUBLE BLI</t>
  </si>
  <si>
    <t>53853</t>
  </si>
  <si>
    <t>KLACID 500</t>
  </si>
  <si>
    <t>500MG TBL FLM 14</t>
  </si>
  <si>
    <t>KYSELINA ACETYLSALICYLOVÁ</t>
  </si>
  <si>
    <t>163426</t>
  </si>
  <si>
    <t>ASPIRIN PROTECT 100</t>
  </si>
  <si>
    <t>100MG TBL ENT 100</t>
  </si>
  <si>
    <t>201897</t>
  </si>
  <si>
    <t>VASOPIRIN</t>
  </si>
  <si>
    <t>100MG TBL ENT 90</t>
  </si>
  <si>
    <t>METOPROLOL</t>
  </si>
  <si>
    <t>132559</t>
  </si>
  <si>
    <t>50MG TBL NOB 50</t>
  </si>
  <si>
    <t>12891</t>
  </si>
  <si>
    <t>100MG TBL NOB 15</t>
  </si>
  <si>
    <t>12894</t>
  </si>
  <si>
    <t>100MG POR GRA SUS 15 I</t>
  </si>
  <si>
    <t>132526</t>
  </si>
  <si>
    <t>HELICID 10</t>
  </si>
  <si>
    <t>10MG CPS ETD 28</t>
  </si>
  <si>
    <t>RAMIPRIL</t>
  </si>
  <si>
    <t>199656</t>
  </si>
  <si>
    <t>RAMIPRIL ACTAVIS</t>
  </si>
  <si>
    <t>10MG TBL NOB 90</t>
  </si>
  <si>
    <t>138841</t>
  </si>
  <si>
    <t>37,5MG/325MG TBL FLM 30 I</t>
  </si>
  <si>
    <t>Alprazolam</t>
  </si>
  <si>
    <t>6618</t>
  </si>
  <si>
    <t>NEUROL 0,5</t>
  </si>
  <si>
    <t>0,5MG TBL NOB 30</t>
  </si>
  <si>
    <t>Bromazepam</t>
  </si>
  <si>
    <t>3MG TBL NOB 30</t>
  </si>
  <si>
    <t>Escitalopram</t>
  </si>
  <si>
    <t>134513</t>
  </si>
  <si>
    <t>HYDROKORTISON-BUTYRÁT</t>
  </si>
  <si>
    <t>9307</t>
  </si>
  <si>
    <t>LOCOID 0,1% LOTION</t>
  </si>
  <si>
    <t>1MG/ML DRM SOL 30ML</t>
  </si>
  <si>
    <t>188857</t>
  </si>
  <si>
    <t>STACYL</t>
  </si>
  <si>
    <t>100MG TBL ENT 100 II</t>
  </si>
  <si>
    <t>MEDROXYPROGESTERON A ESTROGEN</t>
  </si>
  <si>
    <t>14628</t>
  </si>
  <si>
    <t>DIVINA</t>
  </si>
  <si>
    <t>2MG+2MG/10MG TBL NOB 3X21</t>
  </si>
  <si>
    <t>BETALOC SR</t>
  </si>
  <si>
    <t>200MG TBL PRO 100</t>
  </si>
  <si>
    <t>PERINDOPRIL A DIURETIKA</t>
  </si>
  <si>
    <t>162012</t>
  </si>
  <si>
    <t>PRESTARIUM NEO COMBI</t>
  </si>
  <si>
    <t>10MG/2,5MG TBL FLM 90</t>
  </si>
  <si>
    <t>SULFAMETHOXAZOL A TRIMETHOPRIM</t>
  </si>
  <si>
    <t>3377</t>
  </si>
  <si>
    <t>400MG/80MG TBL NOB 20</t>
  </si>
  <si>
    <t>16286</t>
  </si>
  <si>
    <t>119773</t>
  </si>
  <si>
    <t>MILURIT 100</t>
  </si>
  <si>
    <t>2592</t>
  </si>
  <si>
    <t>100MG TBL NOB 50</t>
  </si>
  <si>
    <t>ENOXAPARIN</t>
  </si>
  <si>
    <t>115401</t>
  </si>
  <si>
    <t>CLEXANE</t>
  </si>
  <si>
    <t>100MG/ML INJ SOL ISP 10X0,4ML</t>
  </si>
  <si>
    <t>GLYCEROL-TRINITRÁT</t>
  </si>
  <si>
    <t>85071</t>
  </si>
  <si>
    <t>NITROMINT</t>
  </si>
  <si>
    <t>0,4MG/DÁV SPR SLG 10G I</t>
  </si>
  <si>
    <t>IBUPROFEN</t>
  </si>
  <si>
    <t>32019</t>
  </si>
  <si>
    <t>IBUPROFEN AL 400</t>
  </si>
  <si>
    <t>400MG TBL FLM 50</t>
  </si>
  <si>
    <t>LAKTULÓZA</t>
  </si>
  <si>
    <t>42547</t>
  </si>
  <si>
    <t>LACTULOSE AL</t>
  </si>
  <si>
    <t>66,7MG/100ML SIR 1X500ML</t>
  </si>
  <si>
    <t>Mesalazin</t>
  </si>
  <si>
    <t>86616</t>
  </si>
  <si>
    <t>PENTASA SLOW RELEASE TABLETS 500 MG</t>
  </si>
  <si>
    <t>500MG TBL PRO 100</t>
  </si>
  <si>
    <t>Piracetam</t>
  </si>
  <si>
    <t>64866</t>
  </si>
  <si>
    <t>PIRACETAM AL 1200</t>
  </si>
  <si>
    <t>1200MG TBL FLM 120</t>
  </si>
  <si>
    <t>SULTAMICILIN</t>
  </si>
  <si>
    <t>17149</t>
  </si>
  <si>
    <t>375MG TBL FLM 12</t>
  </si>
  <si>
    <t>TAMSULOSIN A SOLIFENACIN</t>
  </si>
  <si>
    <t>197787</t>
  </si>
  <si>
    <t>URIZIA</t>
  </si>
  <si>
    <t>6MG/0,4MG TBL RET 100</t>
  </si>
  <si>
    <t>LEVODOPA A INHIBITOR DEKARBOXYLÁZY</t>
  </si>
  <si>
    <t>132578</t>
  </si>
  <si>
    <t>ISICOM 250 MG</t>
  </si>
  <si>
    <t>250MG/25MG TBL NOB 100</t>
  </si>
  <si>
    <t>45244</t>
  </si>
  <si>
    <t>SODNÁ SŮL METAMIZOLU</t>
  </si>
  <si>
    <t>214600</t>
  </si>
  <si>
    <t>HYPNOGEN</t>
  </si>
  <si>
    <t>CETIRIZIN</t>
  </si>
  <si>
    <t>99600</t>
  </si>
  <si>
    <t>10MG TBL FLM 90</t>
  </si>
  <si>
    <t>ACEKLOFENAK</t>
  </si>
  <si>
    <t>191730</t>
  </si>
  <si>
    <t>BIOFENAC</t>
  </si>
  <si>
    <t>100MG TBL FLM 60</t>
  </si>
  <si>
    <t>CIPROFLOXACIN</t>
  </si>
  <si>
    <t>15658</t>
  </si>
  <si>
    <t>CIPLOX 500</t>
  </si>
  <si>
    <t>500MG TBL FLM 10</t>
  </si>
  <si>
    <t>INDOMETACIN</t>
  </si>
  <si>
    <t>100MG SUP 10</t>
  </si>
  <si>
    <t>LEVOTHYROXIN, SODNÁ SŮL</t>
  </si>
  <si>
    <t>162082</t>
  </si>
  <si>
    <t>NOLPAZA</t>
  </si>
  <si>
    <t>40MG TBL ENT 100</t>
  </si>
  <si>
    <t>198056</t>
  </si>
  <si>
    <t>SANVAL</t>
  </si>
  <si>
    <t>FORMOTEROL A BUDESONID</t>
  </si>
  <si>
    <t>180089</t>
  </si>
  <si>
    <t>SYMBICORT TURBUHALER 200 MIKROGRAMŮ/ 6 MIKROGRAMŮ/ INHALACE</t>
  </si>
  <si>
    <t>160MCG/4,5MCG INH PLV 3X120DÁV</t>
  </si>
  <si>
    <t>Jiná</t>
  </si>
  <si>
    <t>*1005</t>
  </si>
  <si>
    <t>Jiný</t>
  </si>
  <si>
    <t>BRUFEN</t>
  </si>
  <si>
    <t>600MG GRA EFF 20</t>
  </si>
  <si>
    <t>203564</t>
  </si>
  <si>
    <t>ANOPYRIN</t>
  </si>
  <si>
    <t>Diltiazem</t>
  </si>
  <si>
    <t>94314</t>
  </si>
  <si>
    <t>DIACORDIN 90 RETARD</t>
  </si>
  <si>
    <t>90MG TBL PRO 30</t>
  </si>
  <si>
    <t>FUROSEMID</t>
  </si>
  <si>
    <t>98218</t>
  </si>
  <si>
    <t>FURON</t>
  </si>
  <si>
    <t>40MG TBL NOB 20</t>
  </si>
  <si>
    <t>9305</t>
  </si>
  <si>
    <t>LOCOID 0,1%</t>
  </si>
  <si>
    <t>1MG/G CRM 30G</t>
  </si>
  <si>
    <t>Kyselina aminomethylbenzoová</t>
  </si>
  <si>
    <t>214913</t>
  </si>
  <si>
    <t>PAMBA</t>
  </si>
  <si>
    <t>250MG TBL NOB 10</t>
  </si>
  <si>
    <t>50335</t>
  </si>
  <si>
    <t>88708</t>
  </si>
  <si>
    <t>ALGIFEN</t>
  </si>
  <si>
    <t>500MG/5,25MG/0,1MG TBL NOB 20</t>
  </si>
  <si>
    <t>Sumatriptan</t>
  </si>
  <si>
    <t>119117</t>
  </si>
  <si>
    <t>SUMATRIPTAN ACTAVIS</t>
  </si>
  <si>
    <t>50MG TBL OBD 24 I</t>
  </si>
  <si>
    <t>AMITRIPTYLIN</t>
  </si>
  <si>
    <t>87167</t>
  </si>
  <si>
    <t>AMITRIPTYLIN-SLOVAKOFARMA</t>
  </si>
  <si>
    <t>25MG TBL FLM 50</t>
  </si>
  <si>
    <t>87168</t>
  </si>
  <si>
    <t>25MG TBL FLM 100</t>
  </si>
  <si>
    <t>BUPRENORFIN</t>
  </si>
  <si>
    <t>42755</t>
  </si>
  <si>
    <t>TRANSTEC</t>
  </si>
  <si>
    <t>35MCG/H TDR EMP 5</t>
  </si>
  <si>
    <t>77047</t>
  </si>
  <si>
    <t>PROTHIADEN 75</t>
  </si>
  <si>
    <t>75MG TBL FLM 30</t>
  </si>
  <si>
    <t>FENTANYL</t>
  </si>
  <si>
    <t>47285</t>
  </si>
  <si>
    <t>DUROGESIC</t>
  </si>
  <si>
    <t>75MCG/H TDR EMP 5X12,6MG</t>
  </si>
  <si>
    <t>153145</t>
  </si>
  <si>
    <t>ADOLOR</t>
  </si>
  <si>
    <t>100MCG/H TDR EMP 5 I</t>
  </si>
  <si>
    <t>122593</t>
  </si>
  <si>
    <t>FENTALIS</t>
  </si>
  <si>
    <t>25MCG/H TDR EMP 5</t>
  </si>
  <si>
    <t>124568</t>
  </si>
  <si>
    <t>DOLFORIN</t>
  </si>
  <si>
    <t>25MCG/H TDR EMP 20</t>
  </si>
  <si>
    <t>84398</t>
  </si>
  <si>
    <t>100MG CPS DUR 100</t>
  </si>
  <si>
    <t>84399</t>
  </si>
  <si>
    <t>300MG CPS DUR 50</t>
  </si>
  <si>
    <t>Hydrogenované námelové alkaloidy</t>
  </si>
  <si>
    <t>91032</t>
  </si>
  <si>
    <t>SECATOXIN FORTE</t>
  </si>
  <si>
    <t>2,5MG/ML POR GTT SOL 25ML</t>
  </si>
  <si>
    <t>Hydromorfon</t>
  </si>
  <si>
    <t>10843</t>
  </si>
  <si>
    <t>PALLADONE-SR</t>
  </si>
  <si>
    <t>8MG CPS PRO 30</t>
  </si>
  <si>
    <t>10848</t>
  </si>
  <si>
    <t>8MG CPS PRO 60</t>
  </si>
  <si>
    <t>21572</t>
  </si>
  <si>
    <t>24MG CPS PRO 60</t>
  </si>
  <si>
    <t>21583</t>
  </si>
  <si>
    <t>16MG CPS PRO 60</t>
  </si>
  <si>
    <t>153758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</si>
  <si>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</si>
  <si>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</si>
  <si>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</si>
  <si>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</si>
  <si>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</si>
  <si>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</si>
  <si>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</si>
  <si>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</si>
  <si>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Morfin</t>
  </si>
  <si>
    <t>41727</t>
  </si>
  <si>
    <t>SEVREDOL</t>
  </si>
  <si>
    <t>41730</t>
  </si>
  <si>
    <t>10MG TBL FLM 60</t>
  </si>
  <si>
    <t>NAFTIDROFURYL</t>
  </si>
  <si>
    <t>66015</t>
  </si>
  <si>
    <t>ENELBIN 100 RETARD</t>
  </si>
  <si>
    <t>100MG TBL PRO 100</t>
  </si>
  <si>
    <t>Oxykodon</t>
  </si>
  <si>
    <t>11094</t>
  </si>
  <si>
    <t>OXYCONTIN</t>
  </si>
  <si>
    <t>10MG TBL PRO 60</t>
  </si>
  <si>
    <t>11110</t>
  </si>
  <si>
    <t>40MG TBL PRO 60</t>
  </si>
  <si>
    <t>112308</t>
  </si>
  <si>
    <t>OXYCODON SANDOZ RETARD</t>
  </si>
  <si>
    <t>112298</t>
  </si>
  <si>
    <t>20MG TBL PRO 60</t>
  </si>
  <si>
    <t>180349</t>
  </si>
  <si>
    <t>OXYCODON LANNACHER</t>
  </si>
  <si>
    <t>180367</t>
  </si>
  <si>
    <t>Pregabalin</t>
  </si>
  <si>
    <t>29960</t>
  </si>
  <si>
    <t>LYRICA</t>
  </si>
  <si>
    <t>75MG CPS DUR 100</t>
  </si>
  <si>
    <t>211873</t>
  </si>
  <si>
    <t>PREGLENIX</t>
  </si>
  <si>
    <t>75MG CPS DUR 56</t>
  </si>
  <si>
    <t>211881</t>
  </si>
  <si>
    <t>150MG CPS DUR 56</t>
  </si>
  <si>
    <t>Tapentadol</t>
  </si>
  <si>
    <t>184560</t>
  </si>
  <si>
    <t>PALEXIA RETARD</t>
  </si>
  <si>
    <t>100MG TBL PRO 60</t>
  </si>
  <si>
    <t>184604</t>
  </si>
  <si>
    <t>200MG TBL PRO 60</t>
  </si>
  <si>
    <t>184582</t>
  </si>
  <si>
    <t>150MG TBL PRO 60</t>
  </si>
  <si>
    <t>184618</t>
  </si>
  <si>
    <t>250MG TBL PRO 40</t>
  </si>
  <si>
    <t>184628</t>
  </si>
  <si>
    <t>250MG TBL PRO 30X1</t>
  </si>
  <si>
    <t>57793</t>
  </si>
  <si>
    <t>TRAMAL KAPKY 100 MG/1 ML</t>
  </si>
  <si>
    <t>100MG/ML POR GTT SOL 1X96ML</t>
  </si>
  <si>
    <t>59672</t>
  </si>
  <si>
    <t>TRALGIT SR 100</t>
  </si>
  <si>
    <t>42781</t>
  </si>
  <si>
    <t>200MG TBL PRO 50</t>
  </si>
  <si>
    <t>112007</t>
  </si>
  <si>
    <t>TRAMADOL RETARD ACTAVIS</t>
  </si>
  <si>
    <t>100MG TBL PRO 90</t>
  </si>
  <si>
    <t>112026</t>
  </si>
  <si>
    <t>198057</t>
  </si>
  <si>
    <t>17929</t>
  </si>
  <si>
    <t>201609</t>
  </si>
  <si>
    <t>ZALDIAR</t>
  </si>
  <si>
    <t>37,5MG/325MG TBL FLM 30X1</t>
  </si>
  <si>
    <t>201612</t>
  </si>
  <si>
    <t>37,5MG/325MG TBL FLM 60X1</t>
  </si>
  <si>
    <t>179326</t>
  </si>
  <si>
    <t>75MG/650MG TBL FLM 20 I</t>
  </si>
  <si>
    <t>OXYKODON A NALOXON+E4851</t>
  </si>
  <si>
    <t>138530</t>
  </si>
  <si>
    <t>TARGIN</t>
  </si>
  <si>
    <t>10MG/5MG TBL PRO 60</t>
  </si>
  <si>
    <t>215749</t>
  </si>
  <si>
    <t>10MG/5MG TBL PRO 100</t>
  </si>
  <si>
    <t>BILASTIN</t>
  </si>
  <si>
    <t>148675</t>
  </si>
  <si>
    <t>XADOS</t>
  </si>
  <si>
    <t>20MG TBL NOB 50</t>
  </si>
  <si>
    <t>Cefuroxim</t>
  </si>
  <si>
    <t>132710</t>
  </si>
  <si>
    <t>ZINNAT</t>
  </si>
  <si>
    <t>85030</t>
  </si>
  <si>
    <t>CELEBREX</t>
  </si>
  <si>
    <t>200MG CPS DUR 30 I</t>
  </si>
  <si>
    <t>132523</t>
  </si>
  <si>
    <t>124566</t>
  </si>
  <si>
    <t>Meloxikam</t>
  </si>
  <si>
    <t>22901</t>
  </si>
  <si>
    <t>MELOXICAM-TEVA</t>
  </si>
  <si>
    <t>15MG TBL NOB 50 I</t>
  </si>
  <si>
    <t>NARATRIPTAN</t>
  </si>
  <si>
    <t>53137</t>
  </si>
  <si>
    <t>NARAMIG</t>
  </si>
  <si>
    <t>2,5MG TBL FLM 6 I</t>
  </si>
  <si>
    <t>11076</t>
  </si>
  <si>
    <t>Paroxetin</t>
  </si>
  <si>
    <t>107848</t>
  </si>
  <si>
    <t>APO-PAROX</t>
  </si>
  <si>
    <t>20MG TBL FLM 100</t>
  </si>
  <si>
    <t>184631</t>
  </si>
  <si>
    <t>250MG TBL PRO 60X1</t>
  </si>
  <si>
    <t>101782</t>
  </si>
  <si>
    <t>NOAX UNO</t>
  </si>
  <si>
    <t>100MG TBL PRO 30 I</t>
  </si>
  <si>
    <t>42776</t>
  </si>
  <si>
    <t>TRALGIT SR 150</t>
  </si>
  <si>
    <t>150MG TBL PRO 30</t>
  </si>
  <si>
    <t>191729</t>
  </si>
  <si>
    <t>100MG TBL FLM 20</t>
  </si>
  <si>
    <t>83099</t>
  </si>
  <si>
    <t>XANAX SR</t>
  </si>
  <si>
    <t>0,5MG TBL PRO 30</t>
  </si>
  <si>
    <t>91788</t>
  </si>
  <si>
    <t>NEUROL 0,25</t>
  </si>
  <si>
    <t>0,25MG TBL NOB 30</t>
  </si>
  <si>
    <t>BETAHISTIN</t>
  </si>
  <si>
    <t>BETAHISTIN ACTAVIS</t>
  </si>
  <si>
    <t>16MG TBL NOB 60</t>
  </si>
  <si>
    <t>216707</t>
  </si>
  <si>
    <t>LEXAURIN 1,5</t>
  </si>
  <si>
    <t>1,5MG TBL NOB 28</t>
  </si>
  <si>
    <t>42758</t>
  </si>
  <si>
    <t>52,5MCG/H TDR EMP 5</t>
  </si>
  <si>
    <t>42761</t>
  </si>
  <si>
    <t>70MCG/H TDR EMP 5</t>
  </si>
  <si>
    <t>192999</t>
  </si>
  <si>
    <t>BUPRENORPHINE ACTAVIS</t>
  </si>
  <si>
    <t>124575</t>
  </si>
  <si>
    <t>100MCG/H TDR EMP 5</t>
  </si>
  <si>
    <t>155383</t>
  </si>
  <si>
    <t>LUNALDIN</t>
  </si>
  <si>
    <t>100MCG SLG TBL NOB 30</t>
  </si>
  <si>
    <t>46929</t>
  </si>
  <si>
    <t>100MCG/H TDR EMP 5X16,8MG</t>
  </si>
  <si>
    <t>59448</t>
  </si>
  <si>
    <t>25MCG/H TDR EMP 5X4,2MG</t>
  </si>
  <si>
    <t>59449</t>
  </si>
  <si>
    <t>50MCG/H TDR EMP 5X8,4MG</t>
  </si>
  <si>
    <t>153121</t>
  </si>
  <si>
    <t>25MCG/H TDR EMP 5 I</t>
  </si>
  <si>
    <t>153129</t>
  </si>
  <si>
    <t>50MCG/H TDR EMP 5 I</t>
  </si>
  <si>
    <t>155387</t>
  </si>
  <si>
    <t>300MCG SLG TBL NOB 30</t>
  </si>
  <si>
    <t>122580</t>
  </si>
  <si>
    <t>75MCG/H TDR EMP 5</t>
  </si>
  <si>
    <t>84401</t>
  </si>
  <si>
    <t>400MG CPS DUR 50</t>
  </si>
  <si>
    <t>150765</t>
  </si>
  <si>
    <t>GABANOX</t>
  </si>
  <si>
    <t>300MG CPS DUR 60</t>
  </si>
  <si>
    <t>15482</t>
  </si>
  <si>
    <t>IBUMAX</t>
  </si>
  <si>
    <t>200MG TBL FLM 50 I</t>
  </si>
  <si>
    <t>Inosin pranobex</t>
  </si>
  <si>
    <t>162748</t>
  </si>
  <si>
    <t>ISOPRINOSINE</t>
  </si>
  <si>
    <t>500MG TBL NOB 100</t>
  </si>
  <si>
    <t>3417</t>
  </si>
  <si>
    <t>BISTON</t>
  </si>
  <si>
    <t>200MG TBL NOB 50</t>
  </si>
  <si>
    <t>KLONAZEPAM</t>
  </si>
  <si>
    <t>RIVOTRIL</t>
  </si>
  <si>
    <t>2MG TBL NOB 30</t>
  </si>
  <si>
    <t>56992</t>
  </si>
  <si>
    <t>15MG TBL NOB 10</t>
  </si>
  <si>
    <t>Lidokain</t>
  </si>
  <si>
    <t>191382</t>
  </si>
  <si>
    <t>VERSATIS</t>
  </si>
  <si>
    <t>5% EMP MED 20</t>
  </si>
  <si>
    <t>Lornoxikam</t>
  </si>
  <si>
    <t>119899</t>
  </si>
  <si>
    <t>XEFO RAPID</t>
  </si>
  <si>
    <t>8MG TBL FLM 30</t>
  </si>
  <si>
    <t>Losartan</t>
  </si>
  <si>
    <t>114067</t>
  </si>
  <si>
    <t>LOZAP 50 ZENTIVA</t>
  </si>
  <si>
    <t>50MG TBL FLM 90 II</t>
  </si>
  <si>
    <t>MIRTAZAPIN</t>
  </si>
  <si>
    <t>146071</t>
  </si>
  <si>
    <t>MIRTAZAPIN MYLAN</t>
  </si>
  <si>
    <t>30MG POR TBL DIS 30</t>
  </si>
  <si>
    <t>41737</t>
  </si>
  <si>
    <t>Ondansetron</t>
  </si>
  <si>
    <t>97563</t>
  </si>
  <si>
    <t>ZOFRAN ZYDIS</t>
  </si>
  <si>
    <t>8MG TBL BUC 10</t>
  </si>
  <si>
    <t>11045</t>
  </si>
  <si>
    <t>80MG TBL PRO 60</t>
  </si>
  <si>
    <t>11106</t>
  </si>
  <si>
    <t>40MG TBL PRO 30</t>
  </si>
  <si>
    <t>180405</t>
  </si>
  <si>
    <t>180386</t>
  </si>
  <si>
    <t>11054</t>
  </si>
  <si>
    <t>20MG TBL PRO 10</t>
  </si>
  <si>
    <t>180374</t>
  </si>
  <si>
    <t>20MG TBL PRO 60X1</t>
  </si>
  <si>
    <t>180412</t>
  </si>
  <si>
    <t>80MG TBL PRO 60X1</t>
  </si>
  <si>
    <t>28217</t>
  </si>
  <si>
    <t>28223</t>
  </si>
  <si>
    <t>28224</t>
  </si>
  <si>
    <t>150MG CPS DUR 100X1</t>
  </si>
  <si>
    <t>27111</t>
  </si>
  <si>
    <t>75MG CPS DUR 112(2X56)</t>
  </si>
  <si>
    <t>29962</t>
  </si>
  <si>
    <t>150MG CPS DUR 100</t>
  </si>
  <si>
    <t>211874</t>
  </si>
  <si>
    <t>75MG CPS DUR 60</t>
  </si>
  <si>
    <t>209682</t>
  </si>
  <si>
    <t>PREGABALIN STADA</t>
  </si>
  <si>
    <t>211882</t>
  </si>
  <si>
    <t>150MG CPS DUR 60</t>
  </si>
  <si>
    <t>210568</t>
  </si>
  <si>
    <t>211478</t>
  </si>
  <si>
    <t>PREGABALIN TEVA</t>
  </si>
  <si>
    <t>150MG CPS DUR 90</t>
  </si>
  <si>
    <t>210595</t>
  </si>
  <si>
    <t>300MG CPS DUR 56</t>
  </si>
  <si>
    <t>22096</t>
  </si>
  <si>
    <t>ROSEMIG SPRINTAB</t>
  </si>
  <si>
    <t>50MG TBL SUS 2 I</t>
  </si>
  <si>
    <t>184592</t>
  </si>
  <si>
    <t>150MG TBL PRO 60X1</t>
  </si>
  <si>
    <t>184578</t>
  </si>
  <si>
    <t>184556</t>
  </si>
  <si>
    <t>184741</t>
  </si>
  <si>
    <t>PALEXIA</t>
  </si>
  <si>
    <t>50MG TBL FLM 30X1</t>
  </si>
  <si>
    <t>184621</t>
  </si>
  <si>
    <t>250MG TBL PRO 60</t>
  </si>
  <si>
    <t>184548</t>
  </si>
  <si>
    <t>50MG TBL PRO 60X1</t>
  </si>
  <si>
    <t>178256</t>
  </si>
  <si>
    <t>TRAMADOL MYLAN</t>
  </si>
  <si>
    <t>150MG TBL PRO 30 II</t>
  </si>
  <si>
    <t>17926</t>
  </si>
  <si>
    <t>37,5MG/325MG TBL FLM 30</t>
  </si>
  <si>
    <t>179327</t>
  </si>
  <si>
    <t>75MG/650MG TBL FLM 30 I</t>
  </si>
  <si>
    <t>192721</t>
  </si>
  <si>
    <t>TRAMYLPA</t>
  </si>
  <si>
    <t>197863</t>
  </si>
  <si>
    <t>PALGOTAL</t>
  </si>
  <si>
    <t>75MG/650MG TBL FLM 30</t>
  </si>
  <si>
    <t>197862</t>
  </si>
  <si>
    <t>75MG/650MG TBL FLM 20</t>
  </si>
  <si>
    <t>209690</t>
  </si>
  <si>
    <t>75MG/650MG TBL PRO 60 II</t>
  </si>
  <si>
    <t>214033</t>
  </si>
  <si>
    <t>75MG/650MG TBL PRO 60 I</t>
  </si>
  <si>
    <t>209687</t>
  </si>
  <si>
    <t>75MG/650MG TBL PRO 20 II</t>
  </si>
  <si>
    <t>KODEIN A PARACETAMOL</t>
  </si>
  <si>
    <t>109799</t>
  </si>
  <si>
    <t>ULTRACOD</t>
  </si>
  <si>
    <t>500MG/30MG TBL NOB 30</t>
  </si>
  <si>
    <t>138541</t>
  </si>
  <si>
    <t>20MG/10MG TBL PRO 60</t>
  </si>
  <si>
    <t>138552</t>
  </si>
  <si>
    <t>40MG/20MG TBL PRO 60</t>
  </si>
  <si>
    <t>191728</t>
  </si>
  <si>
    <t>100MG POR PLV SUS 20</t>
  </si>
  <si>
    <t>Duloxetin</t>
  </si>
  <si>
    <t>212610</t>
  </si>
  <si>
    <t>DULOXETIN +PHARMA</t>
  </si>
  <si>
    <t>60MG CPS ETD 30</t>
  </si>
  <si>
    <t>209384</t>
  </si>
  <si>
    <t>DULOXETIN MYLAN</t>
  </si>
  <si>
    <t>60MG CPS ETD 28X1 II</t>
  </si>
  <si>
    <t>ELETRIPTAN</t>
  </si>
  <si>
    <t>59768</t>
  </si>
  <si>
    <t>RELPAX</t>
  </si>
  <si>
    <t>80MG TBL FLM 2 I</t>
  </si>
  <si>
    <t>11955</t>
  </si>
  <si>
    <t>12MCG/H TDR EMP 5X2,1MG</t>
  </si>
  <si>
    <t>122572</t>
  </si>
  <si>
    <t>144436</t>
  </si>
  <si>
    <t>400MG CPS DUR 90</t>
  </si>
  <si>
    <t>62047</t>
  </si>
  <si>
    <t>LOCOID LIPOCREAM 0,1%</t>
  </si>
  <si>
    <t>57608</t>
  </si>
  <si>
    <t>400MG TBL FLM 100</t>
  </si>
  <si>
    <t>JINÁ KAPILÁRY STABILIZUJÍCÍ LÁTKY</t>
  </si>
  <si>
    <t>202701</t>
  </si>
  <si>
    <t>20MG TBL ENT 90</t>
  </si>
  <si>
    <t>LEVOCETIRIZIN</t>
  </si>
  <si>
    <t>124343</t>
  </si>
  <si>
    <t>CEZERA</t>
  </si>
  <si>
    <t>5MG TBL FLM 30 I</t>
  </si>
  <si>
    <t>164734</t>
  </si>
  <si>
    <t>VENDAL RETARD</t>
  </si>
  <si>
    <t>30MG TBL PRO 30</t>
  </si>
  <si>
    <t>164740</t>
  </si>
  <si>
    <t>164736</t>
  </si>
  <si>
    <t>60MG TBL PRO 30</t>
  </si>
  <si>
    <t>NAPROXEN</t>
  </si>
  <si>
    <t>207253</t>
  </si>
  <si>
    <t>NALGESIN</t>
  </si>
  <si>
    <t>550MG TBL FLM 30</t>
  </si>
  <si>
    <t>11035</t>
  </si>
  <si>
    <t>80MG TBL PRO 30</t>
  </si>
  <si>
    <t>11062</t>
  </si>
  <si>
    <t>20MG TBL PRO 30</t>
  </si>
  <si>
    <t>180393</t>
  </si>
  <si>
    <t>40MG TBL PRO 60X1</t>
  </si>
  <si>
    <t>28213</t>
  </si>
  <si>
    <t>50MG CPS DUR 56</t>
  </si>
  <si>
    <t>210544</t>
  </si>
  <si>
    <t>209684</t>
  </si>
  <si>
    <t>SERTRALIN</t>
  </si>
  <si>
    <t>53951</t>
  </si>
  <si>
    <t>100MG TBL FLM 28</t>
  </si>
  <si>
    <t>107758</t>
  </si>
  <si>
    <t>ROSEMIG</t>
  </si>
  <si>
    <t>20MG NAS SPR SOL 2X0,1ML</t>
  </si>
  <si>
    <t>184538</t>
  </si>
  <si>
    <t>50MG TBL PRO 60</t>
  </si>
  <si>
    <t>184614</t>
  </si>
  <si>
    <t>200MG TBL PRO 60X1</t>
  </si>
  <si>
    <t>184534</t>
  </si>
  <si>
    <t>50MG TBL PRO 30</t>
  </si>
  <si>
    <t>84262</t>
  </si>
  <si>
    <t>TRALGIT GTT.</t>
  </si>
  <si>
    <t>100MG/ML POR GTT SOL 96ML</t>
  </si>
  <si>
    <t>12688</t>
  </si>
  <si>
    <t>100MG TBL PRO 50</t>
  </si>
  <si>
    <t>48431</t>
  </si>
  <si>
    <t>MABRON RETARD 200</t>
  </si>
  <si>
    <t>138847</t>
  </si>
  <si>
    <t>37,5MG/325MG TBL FLM 90 I</t>
  </si>
  <si>
    <t>209519</t>
  </si>
  <si>
    <t>75MG/650MG TBL FLM 90 II</t>
  </si>
  <si>
    <t>90957</t>
  </si>
  <si>
    <t>XANAX</t>
  </si>
  <si>
    <t>Amidy</t>
  </si>
  <si>
    <t>10MG/G+2MG/G URT GEL 1X20G</t>
  </si>
  <si>
    <t>BISAKODYL</t>
  </si>
  <si>
    <t>96620</t>
  </si>
  <si>
    <t>BISACODYL-K</t>
  </si>
  <si>
    <t>5MG TBL OBD 105</t>
  </si>
  <si>
    <t>132601</t>
  </si>
  <si>
    <t>132639</t>
  </si>
  <si>
    <t>198016</t>
  </si>
  <si>
    <t>198022</t>
  </si>
  <si>
    <t>212275</t>
  </si>
  <si>
    <t>NOPREX</t>
  </si>
  <si>
    <t>212300</t>
  </si>
  <si>
    <t>47728</t>
  </si>
  <si>
    <t>84895</t>
  </si>
  <si>
    <t>125MG TBL FLM 10</t>
  </si>
  <si>
    <t>52334</t>
  </si>
  <si>
    <t>FORTECORTIN 4</t>
  </si>
  <si>
    <t>4MG TBL NOB 20</t>
  </si>
  <si>
    <t>41824</t>
  </si>
  <si>
    <t>60MG TBL RET 60</t>
  </si>
  <si>
    <t>132634</t>
  </si>
  <si>
    <t>500MG TBL FLM 60</t>
  </si>
  <si>
    <t>212177</t>
  </si>
  <si>
    <t>DULSEVIA</t>
  </si>
  <si>
    <t>155385</t>
  </si>
  <si>
    <t>200MCG SLG TBL NOB 30</t>
  </si>
  <si>
    <t>163007</t>
  </si>
  <si>
    <t>25MCG/H TDR EMP 5 II</t>
  </si>
  <si>
    <t>155999</t>
  </si>
  <si>
    <t>50MCG/H TDR EMP 5 II</t>
  </si>
  <si>
    <t>122603</t>
  </si>
  <si>
    <t>50MCG/H TDR EMP 5 H</t>
  </si>
  <si>
    <t>122600</t>
  </si>
  <si>
    <t>50MCG/H TDR EMP 5</t>
  </si>
  <si>
    <t>163023</t>
  </si>
  <si>
    <t>100MCG/H TDR EMP 5 II</t>
  </si>
  <si>
    <t>173421</t>
  </si>
  <si>
    <t>APO-GAB 400</t>
  </si>
  <si>
    <t>400MG CPS DUR 60</t>
  </si>
  <si>
    <t>21592</t>
  </si>
  <si>
    <t>4MG CPS PRO 60</t>
  </si>
  <si>
    <t>Chondroitin-sulfát</t>
  </si>
  <si>
    <t>160155</t>
  </si>
  <si>
    <t>CONDROSULF 800 TABLETY</t>
  </si>
  <si>
    <t>800MG TBL NOB 90</t>
  </si>
  <si>
    <t>93723</t>
  </si>
  <si>
    <t>INDOMETACIN 50 BERLIN-CHEMIE</t>
  </si>
  <si>
    <t>50MG SUP 10</t>
  </si>
  <si>
    <t>17928</t>
  </si>
  <si>
    <t>202700</t>
  </si>
  <si>
    <t>20MG TBL ENT 60</t>
  </si>
  <si>
    <t>163877</t>
  </si>
  <si>
    <t>NEUROTOP</t>
  </si>
  <si>
    <t>16445</t>
  </si>
  <si>
    <t>TEGRETOL CR 400</t>
  </si>
  <si>
    <t>400MG TBL PRO 30</t>
  </si>
  <si>
    <t>KETOPROFEN</t>
  </si>
  <si>
    <t>16287</t>
  </si>
  <si>
    <t>FASTUM</t>
  </si>
  <si>
    <t>25MG/G GEL 100G</t>
  </si>
  <si>
    <t>0,5MG TBL NOB 50</t>
  </si>
  <si>
    <t>Kortikosteroidy</t>
  </si>
  <si>
    <t>84700</t>
  </si>
  <si>
    <t>OTOBACID N</t>
  </si>
  <si>
    <t>0,2MG/G+5MG/G+479,8MG/G AUR GT</t>
  </si>
  <si>
    <t>Lansoprazol</t>
  </si>
  <si>
    <t>17121</t>
  </si>
  <si>
    <t>LANZUL</t>
  </si>
  <si>
    <t>30MG CPS DUR 28</t>
  </si>
  <si>
    <t>191384</t>
  </si>
  <si>
    <t>5% EMP MED 30</t>
  </si>
  <si>
    <t>119900</t>
  </si>
  <si>
    <t>8MG TBL FLM 50</t>
  </si>
  <si>
    <t>Metoklopramid</t>
  </si>
  <si>
    <t>93104</t>
  </si>
  <si>
    <t>10MG TBL NOB 40</t>
  </si>
  <si>
    <t>162528</t>
  </si>
  <si>
    <t>MIRTAZAPIN +PHARMA</t>
  </si>
  <si>
    <t>30MG POR TBL DIS 30X1</t>
  </si>
  <si>
    <t>NIFUROXAZID</t>
  </si>
  <si>
    <t>155871</t>
  </si>
  <si>
    <t>ERCEFURYL 200 MG CPS.</t>
  </si>
  <si>
    <t>200MG CPS DUR 14</t>
  </si>
  <si>
    <t>115318</t>
  </si>
  <si>
    <t>185202</t>
  </si>
  <si>
    <t>NOVETRON 8 MG DISPERGOVATELNÉ TABLETY</t>
  </si>
  <si>
    <t>8MG POR TBL DIS 10</t>
  </si>
  <si>
    <t>185203</t>
  </si>
  <si>
    <t>8MG POR TBL DIS 10X6</t>
  </si>
  <si>
    <t>216912</t>
  </si>
  <si>
    <t>129790</t>
  </si>
  <si>
    <t>Paracetamol</t>
  </si>
  <si>
    <t>PARALEN 500 SUP</t>
  </si>
  <si>
    <t>500MG SUP 5</t>
  </si>
  <si>
    <t>PROMETHAZIN</t>
  </si>
  <si>
    <t>122197</t>
  </si>
  <si>
    <t>25MG TBL FLM 20X1</t>
  </si>
  <si>
    <t>58292</t>
  </si>
  <si>
    <t>RANISAN</t>
  </si>
  <si>
    <t>75MG TBL FLM 10</t>
  </si>
  <si>
    <t>SPAZMOLYTIKA, PSYCHOLEPTIKA A ANALGETIKA V KOMBINACI</t>
  </si>
  <si>
    <t>91261</t>
  </si>
  <si>
    <t>SPASMOPAN</t>
  </si>
  <si>
    <t>500MG/19,2MG/10MG/0,1MG SUP 5</t>
  </si>
  <si>
    <t>Thiethylperazin</t>
  </si>
  <si>
    <t>9844</t>
  </si>
  <si>
    <t>6,5MG TBL OBD 50</t>
  </si>
  <si>
    <t>TIAPRID</t>
  </si>
  <si>
    <t>48578</t>
  </si>
  <si>
    <t>132673</t>
  </si>
  <si>
    <t>216863</t>
  </si>
  <si>
    <t>TRAMAL RETARD TABLETY 150 MG</t>
  </si>
  <si>
    <t>Venlafaxin</t>
  </si>
  <si>
    <t>24986</t>
  </si>
  <si>
    <t>OLWEXYA</t>
  </si>
  <si>
    <t>150MG CPS PRO 28</t>
  </si>
  <si>
    <t>115551</t>
  </si>
  <si>
    <t>VENLAFAXIN MYLAN</t>
  </si>
  <si>
    <t>75MG CPS PRO 30</t>
  </si>
  <si>
    <t>24987</t>
  </si>
  <si>
    <t>150MG CPS PRO 30</t>
  </si>
  <si>
    <t>198058</t>
  </si>
  <si>
    <t>10MG TBL FLM 100</t>
  </si>
  <si>
    <t>179325</t>
  </si>
  <si>
    <t>75MG/650MG TBL FLM 10 I</t>
  </si>
  <si>
    <t>214031</t>
  </si>
  <si>
    <t>75MG/650MG TBL PRO 30 I</t>
  </si>
  <si>
    <t>138551</t>
  </si>
  <si>
    <t>40MG/20MG TBL PRO 56</t>
  </si>
  <si>
    <t>41823</t>
  </si>
  <si>
    <t>41800</t>
  </si>
  <si>
    <t>90MG TBL RET 30</t>
  </si>
  <si>
    <t>41799</t>
  </si>
  <si>
    <t>60MG TBL RET 30</t>
  </si>
  <si>
    <t>28389</t>
  </si>
  <si>
    <t>CYMBALTA</t>
  </si>
  <si>
    <t>60MG CPS ETD 28</t>
  </si>
  <si>
    <t>21597</t>
  </si>
  <si>
    <t>4MG CPS PRO 30</t>
  </si>
  <si>
    <t>21566</t>
  </si>
  <si>
    <t>24MG CPS PRO 30</t>
  </si>
  <si>
    <t>48261</t>
  </si>
  <si>
    <t>3300IU/G+250IU/G DRM PLV ADS 1</t>
  </si>
  <si>
    <t>164738</t>
  </si>
  <si>
    <t>184773</t>
  </si>
  <si>
    <t>201138</t>
  </si>
  <si>
    <t>100MG TBL PRO 30 II</t>
  </si>
  <si>
    <t>54237</t>
  </si>
  <si>
    <t>TRAMUNDIN RETARD</t>
  </si>
  <si>
    <t>42777</t>
  </si>
  <si>
    <t>150MG TBL PRO 50</t>
  </si>
  <si>
    <t>42782</t>
  </si>
  <si>
    <t>112004</t>
  </si>
  <si>
    <t>112006</t>
  </si>
  <si>
    <t>132869</t>
  </si>
  <si>
    <t>163149</t>
  </si>
  <si>
    <t>179330</t>
  </si>
  <si>
    <t>75MG/650MG TBL FLM 60 I</t>
  </si>
  <si>
    <t>214034</t>
  </si>
  <si>
    <t>75MG/650MG TBL PRO 90 I</t>
  </si>
  <si>
    <t>109801</t>
  </si>
  <si>
    <t>500MG/30MG TBL NOB 100</t>
  </si>
  <si>
    <t>Baklofen</t>
  </si>
  <si>
    <t>40274</t>
  </si>
  <si>
    <t>BACLOFEN-POLPHARMA</t>
  </si>
  <si>
    <t>10MG TBL NOB 50</t>
  </si>
  <si>
    <t>3MG/ML+1MG/ML OPH GTT SUS 5ML</t>
  </si>
  <si>
    <t>Domperidon</t>
  </si>
  <si>
    <t>47271</t>
  </si>
  <si>
    <t>MOTILIUM</t>
  </si>
  <si>
    <t>135928</t>
  </si>
  <si>
    <t>ESOPREX</t>
  </si>
  <si>
    <t>124569</t>
  </si>
  <si>
    <t>124572</t>
  </si>
  <si>
    <t>122596</t>
  </si>
  <si>
    <t>25MCG/H TDR EMP 5 H</t>
  </si>
  <si>
    <t>173420</t>
  </si>
  <si>
    <t>APO-GAB 300</t>
  </si>
  <si>
    <t>300MG CPS DUR 90</t>
  </si>
  <si>
    <t>Hydrokortison a antibiotika</t>
  </si>
  <si>
    <t>10MG/G+10MG/G+3,5MG/G UNG 15G</t>
  </si>
  <si>
    <t>21579</t>
  </si>
  <si>
    <t>16MG CPS PRO 30</t>
  </si>
  <si>
    <t>153714</t>
  </si>
  <si>
    <t>153768</t>
  </si>
  <si>
    <t>KLENBUTEROL</t>
  </si>
  <si>
    <t>13359</t>
  </si>
  <si>
    <t>SPIROPENT</t>
  </si>
  <si>
    <t>0,02MG TBL NOB 20</t>
  </si>
  <si>
    <t>14961</t>
  </si>
  <si>
    <t>2MG TBL NOB 100</t>
  </si>
  <si>
    <t>158838</t>
  </si>
  <si>
    <t>VERSATIS 5% LÉČIVÁ NÁPLAST</t>
  </si>
  <si>
    <t>DRM EMP MED 20</t>
  </si>
  <si>
    <t>MEFENOXALON</t>
  </si>
  <si>
    <t>85656</t>
  </si>
  <si>
    <t>DORSIFLEX</t>
  </si>
  <si>
    <t>11635</t>
  </si>
  <si>
    <t>ONDANSETRON SANDOZ</t>
  </si>
  <si>
    <t>8MG TBL FLM 10</t>
  </si>
  <si>
    <t>Paracetamol, kombinace kromě psycholeptik</t>
  </si>
  <si>
    <t>48888</t>
  </si>
  <si>
    <t>ATARALGIN</t>
  </si>
  <si>
    <t>325MG/130MG/70MG TBL NOB 20</t>
  </si>
  <si>
    <t>211532</t>
  </si>
  <si>
    <t>PRAGIOLA</t>
  </si>
  <si>
    <t>200MG CPS DUR 100</t>
  </si>
  <si>
    <t>107983</t>
  </si>
  <si>
    <t>SUMAMIGREN</t>
  </si>
  <si>
    <t>100MG TBL FLM 6</t>
  </si>
  <si>
    <t>184728</t>
  </si>
  <si>
    <t>50MG TBL FLM 20</t>
  </si>
  <si>
    <t>184570</t>
  </si>
  <si>
    <t>100MG TBL PRO 60X1</t>
  </si>
  <si>
    <t>Tizanidin</t>
  </si>
  <si>
    <t>16051</t>
  </si>
  <si>
    <t>SIRDALUD</t>
  </si>
  <si>
    <t>24737</t>
  </si>
  <si>
    <t>TRAMADOL SANDOZ RETARD</t>
  </si>
  <si>
    <t>59673</t>
  </si>
  <si>
    <t>Trazodon</t>
  </si>
  <si>
    <t>46444</t>
  </si>
  <si>
    <t>TRITTICO AC 150</t>
  </si>
  <si>
    <t>150MG TBL RET 60</t>
  </si>
  <si>
    <t>115562</t>
  </si>
  <si>
    <t>214604</t>
  </si>
  <si>
    <t>1142653</t>
  </si>
  <si>
    <t>APO-ZOLPIDEM</t>
  </si>
  <si>
    <t>192724</t>
  </si>
  <si>
    <t>37,5MG/325MG TBL FLM 60 I</t>
  </si>
  <si>
    <t>132872</t>
  </si>
  <si>
    <t>BUPROPION</t>
  </si>
  <si>
    <t>47545</t>
  </si>
  <si>
    <t>WELLBUTRIN SR</t>
  </si>
  <si>
    <t>Indapamid</t>
  </si>
  <si>
    <t>96696</t>
  </si>
  <si>
    <t>INDAP</t>
  </si>
  <si>
    <t>2,5MG CPS DUR 30</t>
  </si>
  <si>
    <t>191877</t>
  </si>
  <si>
    <t>INDAPAMID PMCS</t>
  </si>
  <si>
    <t>2,5MG TBL NOB 30</t>
  </si>
  <si>
    <t>TELMISARTAN A AMLODIPIN</t>
  </si>
  <si>
    <t>167852</t>
  </si>
  <si>
    <t>TWYNSTA</t>
  </si>
  <si>
    <t>80MG/5MG TBL NOB 28</t>
  </si>
  <si>
    <t>Avanafil</t>
  </si>
  <si>
    <t>194281</t>
  </si>
  <si>
    <t>SPEDRA</t>
  </si>
  <si>
    <t>100MG TBL NOB 8</t>
  </si>
  <si>
    <t>Sildenafil</t>
  </si>
  <si>
    <t>26908</t>
  </si>
  <si>
    <t>VIAGRA</t>
  </si>
  <si>
    <t>50MG TBL FLM 4 I</t>
  </si>
  <si>
    <t>196149</t>
  </si>
  <si>
    <t>ACLEXA</t>
  </si>
  <si>
    <t>FYTOFARMAKA A ŽIVOČIŠNÉ PRODUKTY (ČESKÁ ATC SKUPINA)</t>
  </si>
  <si>
    <t>10045</t>
  </si>
  <si>
    <t>AGNUCASTON</t>
  </si>
  <si>
    <t>TBL FLM 30</t>
  </si>
  <si>
    <t>10835</t>
  </si>
  <si>
    <t>2MG CPS PRO 60</t>
  </si>
  <si>
    <t>HYDROXYCHLOROCHIN</t>
  </si>
  <si>
    <t>200MG TBL FLM 60</t>
  </si>
  <si>
    <t>16444</t>
  </si>
  <si>
    <t>TEGRETOL CR 200</t>
  </si>
  <si>
    <t>202905</t>
  </si>
  <si>
    <t>KLACID 250</t>
  </si>
  <si>
    <t>250MG TBL FLM 14</t>
  </si>
  <si>
    <t>85256</t>
  </si>
  <si>
    <t>2,5MG/ML POR GTT SOL 1X10ML</t>
  </si>
  <si>
    <t>17191</t>
  </si>
  <si>
    <t>LACTULOSA BIOMEDICA</t>
  </si>
  <si>
    <t>667MG/ML SIR 500ML</t>
  </si>
  <si>
    <t>Lamotrigin</t>
  </si>
  <si>
    <t>17135</t>
  </si>
  <si>
    <t>LAMICTAL</t>
  </si>
  <si>
    <t>25MG TBL NOB 42</t>
  </si>
  <si>
    <t>124346</t>
  </si>
  <si>
    <t>5MG TBL FLM 90 I</t>
  </si>
  <si>
    <t>69191</t>
  </si>
  <si>
    <t>150MCG TBL NOB 100</t>
  </si>
  <si>
    <t>112561</t>
  </si>
  <si>
    <t>RECOXA 15</t>
  </si>
  <si>
    <t>15MG TBL NOB 30</t>
  </si>
  <si>
    <t>112562</t>
  </si>
  <si>
    <t>15MG TBL NOB 60</t>
  </si>
  <si>
    <t>214435</t>
  </si>
  <si>
    <t>20MG TBL ENT 100</t>
  </si>
  <si>
    <t>210546</t>
  </si>
  <si>
    <t>75MG CPS DUR 84</t>
  </si>
  <si>
    <t>Pseudoefedrin, kombinace</t>
  </si>
  <si>
    <t>202893</t>
  </si>
  <si>
    <t>CLARINASE REPETABS</t>
  </si>
  <si>
    <t>120MG/5MG TBL PRO 14 II</t>
  </si>
  <si>
    <t>196018</t>
  </si>
  <si>
    <t>METAMIZOL STADA</t>
  </si>
  <si>
    <t>500MG/ML POR GTT SOL 1X100ML</t>
  </si>
  <si>
    <t>107976</t>
  </si>
  <si>
    <t>50MG TBL FLM 6</t>
  </si>
  <si>
    <t>142083</t>
  </si>
  <si>
    <t>75MG CPS PRO 90</t>
  </si>
  <si>
    <t>162829</t>
  </si>
  <si>
    <t>TRETINOIN, KOMBINACE</t>
  </si>
  <si>
    <t>30902</t>
  </si>
  <si>
    <t>AKNEMYCIN PLUS</t>
  </si>
  <si>
    <t>40MG/G+0,25MG/G DRM SOL 25ML</t>
  </si>
  <si>
    <t>BISOPROLOL</t>
  </si>
  <si>
    <t>3822</t>
  </si>
  <si>
    <t>CONCOR COR</t>
  </si>
  <si>
    <t>999999</t>
  </si>
  <si>
    <t>KLOPIDOGREL</t>
  </si>
  <si>
    <t>149483</t>
  </si>
  <si>
    <t>ZYLLT</t>
  </si>
  <si>
    <t>75MG TBL FLM 56</t>
  </si>
  <si>
    <t>42591</t>
  </si>
  <si>
    <t>RECTODELT</t>
  </si>
  <si>
    <t>100MG SUP 4</t>
  </si>
  <si>
    <t>56976</t>
  </si>
  <si>
    <t>2,5MG TBL NOB 20</t>
  </si>
  <si>
    <t>210570</t>
  </si>
  <si>
    <t>150MG CPS DUR 84</t>
  </si>
  <si>
    <t>119115</t>
  </si>
  <si>
    <t>50MG TBL OBD 6 I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</si>
  <si>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</si>
  <si>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</si>
  <si>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</si>
  <si>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</si>
  <si>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</si>
  <si>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N02AB03 - FENTANYL</t>
  </si>
  <si>
    <t>N02AE01 - BUPRENORFIN</t>
  </si>
  <si>
    <t>N02AJ13 - TRAMADOL A PARACETAMOL</t>
  </si>
  <si>
    <t>N04BA02 - LEVODOPA A INHIBITOR DEKARBOXYLÁZY</t>
  </si>
  <si>
    <t>J05AX05 - INOSIN PRANOBEX</t>
  </si>
  <si>
    <t>N03AX12 - GABAPENTIN</t>
  </si>
  <si>
    <t>N06AX16 - VENLAFAXIN</t>
  </si>
  <si>
    <t>N07CA01 - BETAHISTIN</t>
  </si>
  <si>
    <t>J01FA10 - AZITHROMYCIN</t>
  </si>
  <si>
    <t>N06AX11 - MIRTAZAPIN</t>
  </si>
  <si>
    <t>N02CC01 - SUMATRIPTAN</t>
  </si>
  <si>
    <t>N05BA12 - ALPRAZOLAM</t>
  </si>
  <si>
    <t>R03AK07 - FORMOTEROL A BUDESONID</t>
  </si>
  <si>
    <t>B01AC04 - KLOPIDOGREL</t>
  </si>
  <si>
    <t>A02BC03 - LANSOPRAZOL</t>
  </si>
  <si>
    <t>N06AB05 - PAROXETIN</t>
  </si>
  <si>
    <t>N02AJ06 - KODEIN A PARACETAMOL</t>
  </si>
  <si>
    <t>N03AF01 - KARBAMAZEPIN</t>
  </si>
  <si>
    <t>N03AX09 - LAMOTRIGIN</t>
  </si>
  <si>
    <t>C09BA06 - CHINAPRIL A DIURETIKA</t>
  </si>
  <si>
    <t>N06AX21 - DULOXETIN</t>
  </si>
  <si>
    <t>C09BB04 - PERINDOPRIL A AMLODIPIN</t>
  </si>
  <si>
    <t>C09CA01 - LOSARTAN</t>
  </si>
  <si>
    <t>R06AE09 - LEVOCETIRIZIN</t>
  </si>
  <si>
    <t>C09BA04 - PERINDOPRIL A DIURETIKA</t>
  </si>
  <si>
    <t>M01AC06 - MELOXIKAM</t>
  </si>
  <si>
    <t>R03AK07</t>
  </si>
  <si>
    <t>N02AA05</t>
  </si>
  <si>
    <t>N02AB03</t>
  </si>
  <si>
    <t>N02AE01</t>
  </si>
  <si>
    <t>N03AF01</t>
  </si>
  <si>
    <t>N03AX12</t>
  </si>
  <si>
    <t>N02AJ13</t>
  </si>
  <si>
    <t>M01AC06</t>
  </si>
  <si>
    <t>N02CC01</t>
  </si>
  <si>
    <t>N03AX09</t>
  </si>
  <si>
    <t>N06AX16</t>
  </si>
  <si>
    <t>R06AE09</t>
  </si>
  <si>
    <t>C09BA06</t>
  </si>
  <si>
    <t>N06AB05</t>
  </si>
  <si>
    <t>C09CA01</t>
  </si>
  <si>
    <t>J05AX05</t>
  </si>
  <si>
    <t>N05BA12</t>
  </si>
  <si>
    <t>N06AX11</t>
  </si>
  <si>
    <t>N07CA01</t>
  </si>
  <si>
    <t>N02AJ06</t>
  </si>
  <si>
    <t>C09BB04</t>
  </si>
  <si>
    <t>J01FA10</t>
  </si>
  <si>
    <t>A02BC03</t>
  </si>
  <si>
    <t>B01AC04</t>
  </si>
  <si>
    <t>N06AX21</t>
  </si>
  <si>
    <t>C09BA04</t>
  </si>
  <si>
    <t>N04BA02</t>
  </si>
  <si>
    <t>Přehled plnění PL - Preskripce léčivých přípravků - orientační přehled</t>
  </si>
  <si>
    <t>ZA562</t>
  </si>
  <si>
    <t>Náplast cosmopor i. v. 6 x 8 cm bal. á 50 ks 9008054</t>
  </si>
  <si>
    <t>ZA571</t>
  </si>
  <si>
    <t>Set sterilní pro anestezii bal. á 28 ks 4706312</t>
  </si>
  <si>
    <t>ZA593</t>
  </si>
  <si>
    <t>Tampon sterilní stáčený 20 x 20 cm / 5 ks 28003+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</si>
  <si>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</si>
  <si>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</si>
  <si>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</si>
  <si>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</si>
  <si>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ZA789</t>
  </si>
  <si>
    <t>Stříkačka injekční 2-dílná 2 ml L Inject Solo 4606027V</t>
  </si>
  <si>
    <t>ZC648</t>
  </si>
  <si>
    <t>Elektroda EKG pěnová pr. 55 mm pro dospělé H-108002</t>
  </si>
  <si>
    <t>ZK799</t>
  </si>
  <si>
    <t>Zátka combi červená 4495101</t>
  </si>
  <si>
    <t>ZN297</t>
  </si>
  <si>
    <t>Hadička spojovací Gamaplus 1,8 x 450 LL NO DOP 606301-ND</t>
  </si>
  <si>
    <t>ZE647</t>
  </si>
  <si>
    <t>Elektroda k radiofrekvenčnímu generátoru (RFE-10) RFE-SE-10-CCE</t>
  </si>
  <si>
    <t>ZA834</t>
  </si>
  <si>
    <t>Jehla injekční 0,7 x 40 mm černá 4660021</t>
  </si>
  <si>
    <t>ZB556</t>
  </si>
  <si>
    <t>Jehla injekční 1,2 x 40 mm růžová 4665120</t>
  </si>
  <si>
    <t>ZC251</t>
  </si>
  <si>
    <t>Jehla 20G 150 mm active tip 10 mm (SMK-C15-10) bal. á 10 ks SMK-S1510-20</t>
  </si>
  <si>
    <t>ZJ184</t>
  </si>
  <si>
    <t>Jehla stimuplex - ultra 360 G22/0,7 x 50 mm á 25 ks 4892505-01</t>
  </si>
  <si>
    <t>ZB259</t>
  </si>
  <si>
    <t>Jehla radiofrekvenční 22 G 100 mm active tip 5 mm, bal. á 10 ks, SMK-S1005-22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</si>
  <si>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</si>
  <si>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</si>
  <si>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</si>
  <si>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</si>
  <si>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ZM292</t>
  </si>
  <si>
    <t>Rukavice nitril sempercare bez p. M bal. á 200 ks 30803</t>
  </si>
  <si>
    <t>ZA008</t>
  </si>
  <si>
    <t>Obvaz elastický síťový pruban č. 10 427310</t>
  </si>
  <si>
    <t>ZA319</t>
  </si>
  <si>
    <t>Náplast durapore 2,50 cm x 9,14 m bal. á 12 ks 1538-1</t>
  </si>
  <si>
    <t>ZA333</t>
  </si>
  <si>
    <t>Krytí aquacel Ag hydrofibre 10 x 10 cm á 10 ks 0081082 403708</t>
  </si>
  <si>
    <t>ZA338</t>
  </si>
  <si>
    <t>Obinadlo hydrofilní   6 cm x   5 m 13005</t>
  </si>
  <si>
    <t>ZA418</t>
  </si>
  <si>
    <t>Náplast metaline pod TS 8 x 9 cm 23094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</si>
  <si>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</si>
  <si>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</si>
  <si>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</si>
  <si>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</si>
  <si>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</si>
  <si>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</si>
  <si>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ZA478</t>
  </si>
  <si>
    <t>Krytí actisorb plus 10,5 x 10,5 cm bal. á 10 ks s aktivním uhlím SYSMAP105EE</t>
  </si>
  <si>
    <t>ZA527</t>
  </si>
  <si>
    <t>Set sterilní pro malé chir.výkony Mediset bal. á 27 ks 4709673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</si>
  <si>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</si>
  <si>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</si>
  <si>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</si>
  <si>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</si>
  <si>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</si>
  <si>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</si>
  <si>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</si>
  <si>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cm/1 ks sterilní NT savá 1230114051</t>
  </si>
  <si>
    <t>ZA563</t>
  </si>
  <si>
    <t>Kompresa AB 20 x 20 cm/1 ks sterilní NT savá 1230114041</t>
  </si>
  <si>
    <t>ZA572</t>
  </si>
  <si>
    <t>Set sterilní pro převaz rány Mediset 4706321</t>
  </si>
  <si>
    <t>ZA576</t>
  </si>
  <si>
    <t>Set sterilní pro močovou katetrizaci Mediset bal. á 10 ks 4552710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</si>
  <si>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</si>
  <si>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</si>
  <si>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</si>
  <si>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</si>
  <si>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</si>
  <si>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</si>
  <si>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</si>
  <si>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</si>
  <si>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</si>
  <si>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</si>
  <si>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ZD104</t>
  </si>
  <si>
    <t>Náplast omniplast 10,0 cm x 10,0 m 9004472 (900535)</t>
  </si>
  <si>
    <t>ZD668</t>
  </si>
  <si>
    <t>Kompresa gáza 10 x 10 cm/5 ks sterilní 1325019275</t>
  </si>
  <si>
    <t>ZD770</t>
  </si>
  <si>
    <t>Krytí tubifast 7,5 x 10 m 2438</t>
  </si>
  <si>
    <t>ZH011</t>
  </si>
  <si>
    <t>Náplast micropore 1,25 cm x 9,14 m bal. á 24 ks 1530-0</t>
  </si>
  <si>
    <t>ZH012</t>
  </si>
  <si>
    <t>Náplast micropore 2,50 cm x 9,10 m 840W-1</t>
  </si>
  <si>
    <t>ZL667</t>
  </si>
  <si>
    <t>Krytí tegaderm i.v. advanced 6,5 cm x 7,0 cm bal. á 400 ks 1683</t>
  </si>
  <si>
    <t>ZL668</t>
  </si>
  <si>
    <t>Náplast silikon tape 2,5 cm x 5 m bal. á 12 ks 2770-1</t>
  </si>
  <si>
    <t>ZK087</t>
  </si>
  <si>
    <t>Krém cavilon ochranný bariérový á 28 g bal. á 12 ks 3391E</t>
  </si>
  <si>
    <t>ZL977</t>
  </si>
  <si>
    <t>Kanystr renasys GO 750 ml 66800916</t>
  </si>
  <si>
    <t>ZL976</t>
  </si>
  <si>
    <t>Kanystr renasys EZ 800 ml 66800912</t>
  </si>
  <si>
    <t>ZL974</t>
  </si>
  <si>
    <t>Pěna renasys-F velký set (L) 66800796</t>
  </si>
  <si>
    <t>ZF042</t>
  </si>
  <si>
    <t>Krytí mastný tyl jelonet 10 x 10 cm á 10 ks 7404</t>
  </si>
  <si>
    <t>ZE775</t>
  </si>
  <si>
    <t>Krytí tegaderm CHG 10,0 cm x 12,0 cm na CŽK-antibakt. bal. á 25 ks 1658R</t>
  </si>
  <si>
    <t>ZM334</t>
  </si>
  <si>
    <t>Krytí pooperační a fixační s absorpční pěnou OPSITE Post-Op Visible omyvatelné průhledné vel. 20 x 10 cm bal. á 20 ks 66800138</t>
  </si>
  <si>
    <t>ZD332</t>
  </si>
  <si>
    <t>Náplast microfoam 2,50 cm x 5,00 m bal. á 12 ks 1528-1</t>
  </si>
  <si>
    <t>ZL978</t>
  </si>
  <si>
    <t>Kanystr renasys GO 300 ml 66800914</t>
  </si>
  <si>
    <t>ZN200</t>
  </si>
  <si>
    <t>Krytí hemostatické traumacel new dent kostky bal. á 50 ks 10115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</si>
  <si>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</si>
  <si>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</si>
  <si>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</si>
  <si>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</si>
  <si>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ZN478</t>
  </si>
  <si>
    <t>Obinadlo elastické universal 10 cm x 5 m 1323100313</t>
  </si>
  <si>
    <t>ZA583</t>
  </si>
  <si>
    <t>Čtverečky desinfekční Webcol 3,5 x 3,5 cm 70% á 4000 ks 6818-1</t>
  </si>
  <si>
    <t>ZC843</t>
  </si>
  <si>
    <t>Krytí hemostatické gelitacel 5 x 7 cm GC-507 bal. á 15 ks 742532</t>
  </si>
  <si>
    <t>ZL980</t>
  </si>
  <si>
    <t>Pěna renasys-F softextra velký set (XL) 66800797</t>
  </si>
  <si>
    <t>ZD599</t>
  </si>
  <si>
    <t>Krytí atrauman 7,5 x 10 cm bal. á 10 ks 499513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</si>
  <si>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</si>
  <si>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</si>
  <si>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</si>
  <si>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</si>
  <si>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ZA728</t>
  </si>
  <si>
    <t>Lopatka ústní dřevěná lékařská nesterilní bal. á 100 ks 1320100655</t>
  </si>
  <si>
    <t>ZA738</t>
  </si>
  <si>
    <t>Filtr mini spike zelený 4550242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</si>
  <si>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</si>
  <si>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</si>
  <si>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</si>
  <si>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</si>
  <si>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</si>
  <si>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</si>
  <si>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</si>
  <si>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</si>
  <si>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</si>
  <si>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</si>
  <si>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</si>
  <si>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</si>
  <si>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</si>
  <si>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</si>
  <si>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</si>
  <si>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</si>
  <si>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</si>
  <si>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</si>
  <si>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</si>
  <si>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050ML3CZ-CEW (MRG564)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</si>
  <si>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</si>
  <si>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</si>
  <si>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</si>
  <si>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</si>
  <si>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</si>
  <si>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</si>
  <si>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</si>
  <si>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</si>
  <si>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</si>
  <si>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</si>
  <si>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ZB314</t>
  </si>
  <si>
    <t>Kanyla TS 8,0 s manžetou bal. á 2 ks 100/523/080</t>
  </si>
  <si>
    <t>ZB384</t>
  </si>
  <si>
    <t>Stříkačka injekční 3-dílná 20 ml LL Omnifix Solo se závitem bal. á 100 ks 4617207V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</si>
  <si>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</si>
  <si>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</si>
  <si>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</si>
  <si>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</si>
  <si>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</si>
  <si>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</si>
  <si>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</si>
  <si>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</si>
  <si>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</si>
  <si>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</si>
  <si>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</si>
  <si>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</si>
  <si>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</si>
  <si>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na odběr sekretu G05206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</si>
  <si>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</si>
  <si>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</si>
  <si>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</si>
  <si>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</si>
  <si>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</si>
  <si>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</si>
  <si>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</si>
  <si>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</si>
  <si>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</si>
  <si>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</si>
  <si>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</si>
  <si>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</si>
  <si>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</si>
  <si>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</si>
  <si>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ZB794</t>
  </si>
  <si>
    <t>Lžíce laryngoskopická 4 bal. á 10 ks DS.2940.150.25</t>
  </si>
  <si>
    <t>ZB893</t>
  </si>
  <si>
    <t>Stříkačka inzulinová omnican 0,5 ml 100j s jehlou 30 G 9151125S</t>
  </si>
  <si>
    <t>ZB949</t>
  </si>
  <si>
    <t>Pinzeta UH sterilní HAR478 165 (HAR999565)</t>
  </si>
  <si>
    <t>ZC059</t>
  </si>
  <si>
    <t>Láhev redon drenofast 400 ml-kompletní bal. á 40 ks 28 400</t>
  </si>
  <si>
    <t>ZC166</t>
  </si>
  <si>
    <t>Manžeta přetlaková   500 ml 100 ZIT-500 (100 051-018-803)</t>
  </si>
  <si>
    <t>ZC640</t>
  </si>
  <si>
    <t>Senzor flotrac s hadicí 213 cm MHD8R</t>
  </si>
  <si>
    <t>ZC751</t>
  </si>
  <si>
    <t>Čepelka skalpelová 11 BB511</t>
  </si>
  <si>
    <t>ZC753</t>
  </si>
  <si>
    <t>Čepelka skalpelová 20 BB520</t>
  </si>
  <si>
    <t>ZC906</t>
  </si>
  <si>
    <t>Škrtidlo se sponou pro dospělé 25 x 500 mm KVS25500</t>
  </si>
  <si>
    <t>ZC948</t>
  </si>
  <si>
    <t>Páska bepa clip pro TS kanylu s háčky 31-43 cm á 12 ks NKS:200443</t>
  </si>
  <si>
    <t>ZD040</t>
  </si>
  <si>
    <t>Páska bepa clip vario pro TS kanylu 25/V á 12 ks NKS:200502</t>
  </si>
  <si>
    <t>ZD702</t>
  </si>
  <si>
    <t>Kit Multifiltrate Ci-Ca CVVHD 1000 5039011</t>
  </si>
  <si>
    <t>ZD945</t>
  </si>
  <si>
    <t>Filtr bakteriální a virový 1344000S</t>
  </si>
  <si>
    <t>ZD962</t>
  </si>
  <si>
    <t>Systém hrudní drenážní altitude bal. á 5 ks 8888571370</t>
  </si>
  <si>
    <t>ZE146</t>
  </si>
  <si>
    <t>Souprava nebulizační uzavřená In-Line-Neb Tee Kit  bal. á 50 ks 41745</t>
  </si>
  <si>
    <t>ZE159</t>
  </si>
  <si>
    <t>Nádoba na kontaminovaný odpad 2 l 15-0003</t>
  </si>
  <si>
    <t>ZG132</t>
  </si>
  <si>
    <t>Katetr močový nelaton pro měření teploty CH16 bal. á 5 ks 179360-000160</t>
  </si>
  <si>
    <t>ZG515</t>
  </si>
  <si>
    <t>Zkumavka močová vacuette 10,5 ml bal. á 50 ks 455007</t>
  </si>
  <si>
    <t>ZH168</t>
  </si>
  <si>
    <t>Stříkačka injekční 3-dílná 1 ml L tuberculin s jehlou KD-JECT III 26G x 1/2" 0,45 x 12 mm 831786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</si>
  <si>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</si>
  <si>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</si>
  <si>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</si>
  <si>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</si>
  <si>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</si>
  <si>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</si>
  <si>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</si>
  <si>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</si>
  <si>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</si>
  <si>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</si>
  <si>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</si>
  <si>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</si>
  <si>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</si>
  <si>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</si>
  <si>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</si>
  <si>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</si>
  <si>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</si>
  <si>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</si>
  <si>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</si>
  <si>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</si>
  <si>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</si>
  <si>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</si>
  <si>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</si>
  <si>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</si>
  <si>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ZL105</t>
  </si>
  <si>
    <t>Nástavec pro odběr moče ke zkumavce vacuete 450251</t>
  </si>
  <si>
    <t>ZA725</t>
  </si>
  <si>
    <t>Kanyla TS 8,0 s manžetou bal. á 10 ks 100/860/080</t>
  </si>
  <si>
    <t>ZA840</t>
  </si>
  <si>
    <t>Kanyla ET 9,5 s manžetou bal. á 10 ks 9495E</t>
  </si>
  <si>
    <t>ZA938</t>
  </si>
  <si>
    <t>Senzor lidco á 5 ks CM10</t>
  </si>
  <si>
    <t>ZB407</t>
  </si>
  <si>
    <t>Sonda gastrojejunální VANKEMMEL bal. á 5 ks LA6218</t>
  </si>
  <si>
    <t>ZB816</t>
  </si>
  <si>
    <t>Hadička spojovací-perfusor 150 cm á 100 ks 8722919</t>
  </si>
  <si>
    <t>ZB864</t>
  </si>
  <si>
    <t>Kit lidco injectate 50 cm á 5 ks CM50</t>
  </si>
  <si>
    <t>ZC351</t>
  </si>
  <si>
    <t>Systém odsávací uzavřený 14F jednocestný 30 cm 72 hod. bal. á 20 ks Z115-14</t>
  </si>
  <si>
    <t>ZD454</t>
  </si>
  <si>
    <t>Filtr pro dospělé s HME a portem 038-41-355</t>
  </si>
  <si>
    <t>ZC982</t>
  </si>
  <si>
    <t>Kanyla TS 8,5 s manžetou bal. á 10 ks 100/860/085</t>
  </si>
  <si>
    <t>ZL952</t>
  </si>
  <si>
    <t>Stříkačka injekční 50 ml LL light protected bal.á 60 ks 2022920A</t>
  </si>
  <si>
    <t>ZB793</t>
  </si>
  <si>
    <t>Lžíce laryngoskopická 3 bal. á 10 ks DS.2940.150.20</t>
  </si>
  <si>
    <t>ZB505</t>
  </si>
  <si>
    <t>Tubo-fix pro ET rourky á 8 ks komplet NKS:20-10</t>
  </si>
  <si>
    <t>ZD030</t>
  </si>
  <si>
    <t>Skalpel jednorázový cutfix sterilní bal. á 10 ks 5518040</t>
  </si>
  <si>
    <t>ZM085</t>
  </si>
  <si>
    <t>Konektor bezjehlový k vakům Viaflo SPIKE bal. á 30 ks EMC3482 (GMC7405)</t>
  </si>
  <si>
    <t>ZF089</t>
  </si>
  <si>
    <t>Souprava ekonokit W-ABV301 (pův.k.č.W-ABV601)</t>
  </si>
  <si>
    <t>ZB985</t>
  </si>
  <si>
    <t>Zkumavka močová urin-monovette s pístem 10 ml sterilní bal. á 100 ks 10.252.020</t>
  </si>
  <si>
    <t>ZJ266</t>
  </si>
  <si>
    <t>Manžeta TK k monitoru Datex dvouhadičková NIBP 25-35 cm dospělá U1880ND (Y0004B)</t>
  </si>
  <si>
    <t>ZB873</t>
  </si>
  <si>
    <t>Souprava tracheostomická č. 8 100/561/080</t>
  </si>
  <si>
    <t>ZD254</t>
  </si>
  <si>
    <t>Souprava flexi seal FMS pro fekální inkont. Signál akce 2+1 418000</t>
  </si>
  <si>
    <t>ZB965</t>
  </si>
  <si>
    <t>Nůžky chirurgické rovné hrotnaté 130 mm B397113920003</t>
  </si>
  <si>
    <t>ZJ264</t>
  </si>
  <si>
    <t>Manžeta TK k monitoru Datex dvouhadičková NIBP 33-47 cm dospělá velká U1889ND, U1869ND</t>
  </si>
  <si>
    <t>ZL435</t>
  </si>
  <si>
    <t>Trokar hrudní CH20 délka 40 cm vnější pr. 6,6 mm bal. á 10 ks 02.000.30.020</t>
  </si>
  <si>
    <t>ZA098</t>
  </si>
  <si>
    <t>Kanyla TS s nízkotlakou manžetou Soft Seal armovaná nastavitelná UniPerc 100/897/080</t>
  </si>
  <si>
    <t>ZB334</t>
  </si>
  <si>
    <t>Konektor bezjehlový bionecteur á 50 ks 896.03</t>
  </si>
  <si>
    <t>ZJ728</t>
  </si>
  <si>
    <t>Krytí - roztok Microdacyn 5000 ml bez rozprašovače (dříve dermacyn) MI44100-00</t>
  </si>
  <si>
    <t>ZN298</t>
  </si>
  <si>
    <t>Hadička spojovací Gamaplus 1,8 x 1800 LL NO DOP 606304-ND</t>
  </si>
  <si>
    <t>ZJ277</t>
  </si>
  <si>
    <t>Ventil jednorázový expirační V500 á 10 ks MP01060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</si>
  <si>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</si>
  <si>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</si>
  <si>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</si>
  <si>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</si>
  <si>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</si>
  <si>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</si>
  <si>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</si>
  <si>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</si>
  <si>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</si>
  <si>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</si>
  <si>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ZJ265</t>
  </si>
  <si>
    <t>Manžeta TK k monitoru Datex dvouhadičková NIBP 27,5-36,5 cm extra dlouhá U1886ND</t>
  </si>
  <si>
    <t>ZK693</t>
  </si>
  <si>
    <t>Aquapak - sterilní voda 1070 ml + adaptér 404128</t>
  </si>
  <si>
    <t>ZO372</t>
  </si>
  <si>
    <t>Konektor bezjehlový OptiSyte JIM:JSM4001</t>
  </si>
  <si>
    <t>ZO506</t>
  </si>
  <si>
    <t>Senzor fore-sight ELITE dual velký CS 01-07-2103</t>
  </si>
  <si>
    <t>ZD730</t>
  </si>
  <si>
    <t>Kanyla ET 7,5 s manžetou bal. á 10 ks 112482-000075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</si>
  <si>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</si>
  <si>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</si>
  <si>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</si>
  <si>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</si>
  <si>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</si>
  <si>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</si>
  <si>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ZA696</t>
  </si>
  <si>
    <t>Elektroda EKG ARBO H92 31.1925.21</t>
  </si>
  <si>
    <t>ZE572</t>
  </si>
  <si>
    <t>Filtr hydrofobní k přístr.multifiltrate CiCa, bal.á 100 ks, 5015911</t>
  </si>
  <si>
    <t>ZO843</t>
  </si>
  <si>
    <t>Límec fixační Xcollar IKL012</t>
  </si>
  <si>
    <t>ZB100</t>
  </si>
  <si>
    <t>Sáček kolostomický draina S vision 75 mm bal. á 10 ks H28566U</t>
  </si>
  <si>
    <t>ZO945</t>
  </si>
  <si>
    <t>Kanyla vnitřní náhradní k sadě pro perkutánní dilatační tracheostomii UniPerc prům. 9,0 mm ID 100/890/090</t>
  </si>
  <si>
    <t>ZO944</t>
  </si>
  <si>
    <t>Kanyla vnitřní náhradní k sadě pro perkutánní dilatační tracheostomii UniPerc prům. 8,0 mm ID 100/890/080</t>
  </si>
  <si>
    <t>ZO943</t>
  </si>
  <si>
    <t>Kanyla vnitřní náhradní k sadě pro perkutánní dilatační tracheostomii UniPerc prům. 7,0 mm ID 100/890/070</t>
  </si>
  <si>
    <t>ZO946</t>
  </si>
  <si>
    <t>Drát vodící náhradní k sadě pro perkutánní dilatační tracheostomii UniPerc 100/549/000</t>
  </si>
  <si>
    <t>ZC969</t>
  </si>
  <si>
    <t>Kit Multifiltrate 4CVVHDF 600 5038931</t>
  </si>
  <si>
    <t>ZM540</t>
  </si>
  <si>
    <t>Sáček kolostomický draina S vision 100 mm bal. á 10 ks H28567U</t>
  </si>
  <si>
    <t>ZP046</t>
  </si>
  <si>
    <t>Kit Miltifiltrate PRO CiCa HD 1000 F00000463</t>
  </si>
  <si>
    <t>ZA204</t>
  </si>
  <si>
    <t>Drát zaváděcí á 25 ks AW-04432</t>
  </si>
  <si>
    <t>ZO925</t>
  </si>
  <si>
    <t>Sada pro perkutánní dilatační tracheostomii UniPerc s dilatátorem Single Stage s armovanou kanylou s nízkotlakou manžetou vnitřní kanyla prům. 8,0 mm</t>
  </si>
  <si>
    <t>ZO941</t>
  </si>
  <si>
    <t>Sada pro perkutánní dilatační tracheostomii UniPerc s dilatátorem Single Stage s armovanou kanylou s nízkotlakou manžetou vnitřní kanyla prům. 7,0 mm</t>
  </si>
  <si>
    <t>ZD854</t>
  </si>
  <si>
    <t>Systém hrudní drenáže Aqua Seal 2 cestný 8888571406</t>
  </si>
  <si>
    <t>ZO942</t>
  </si>
  <si>
    <t>Sada pro perkutánní dilatační tracheostomii UniPerc s dilatátorem Single Stage s armovanou kanylou s nízkotlakou manžetou vnitřní kanyla prům. 9,0 mm</t>
  </si>
  <si>
    <t>ZP077</t>
  </si>
  <si>
    <t>Zkumavka 15 ml PP 101/16,5 mm bílý šroubový uzávěr sterilní jednotlivě balená 10362/MO/SG/CS</t>
  </si>
  <si>
    <t>ZC968</t>
  </si>
  <si>
    <t>Filtrate bag 5029011</t>
  </si>
  <si>
    <t>ZK839</t>
  </si>
  <si>
    <t>System hrudní drenáže Sinapi 1000 ml dlouhá trubice kontrola sání XL1000S</t>
  </si>
  <si>
    <t>ZC054</t>
  </si>
  <si>
    <t>Válec odměrný vysoký sklo 100 ml d713880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</si>
  <si>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</si>
  <si>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</si>
  <si>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</si>
  <si>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</si>
  <si>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</si>
  <si>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</si>
  <si>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ZL697</t>
  </si>
  <si>
    <t>Katetr dialyzační 2 lumen 14,5 Fr x 15 cm bal. á 5 ks A40-145215SS</t>
  </si>
  <si>
    <t>ZC218</t>
  </si>
  <si>
    <t>Katetr dialyzační 2 lumen 14,0 Fr x 15 cm CS-22142-F</t>
  </si>
  <si>
    <t>ZE072</t>
  </si>
  <si>
    <t>Katetr femorální dospělý + kit s monitorovací soupravou PVPK2015L20-46</t>
  </si>
  <si>
    <t>ZP147</t>
  </si>
  <si>
    <t>Roztok Citra-Lock 4%, ampule 5 ml bal. á 20 ks ZZ-24060201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</si>
  <si>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</si>
  <si>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</si>
  <si>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</si>
  <si>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</si>
  <si>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</si>
  <si>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</si>
  <si>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ZB161</t>
  </si>
  <si>
    <t>Set ohřívací s Y portem DI-50</t>
  </si>
  <si>
    <t>ZB134</t>
  </si>
  <si>
    <t>Šití dafilon modrý 3/0 (2) bal. á 36 ks C0932213</t>
  </si>
  <si>
    <t>ZC135</t>
  </si>
  <si>
    <t>Šití safil fialový 2/0 (3) bal. á 36 ks C1048031</t>
  </si>
  <si>
    <t>ZA832</t>
  </si>
  <si>
    <t>Jehla injekční 0,9 x 40 mm žlutá 4657519</t>
  </si>
  <si>
    <t>ZA833</t>
  </si>
  <si>
    <t>Jehla injekční 0,8 x 40 mm zelená 4657527</t>
  </si>
  <si>
    <t>ZA836</t>
  </si>
  <si>
    <t>Jehla injekční 0,9 x 70 mm žlutá 4665791</t>
  </si>
  <si>
    <t>ZB478</t>
  </si>
  <si>
    <t>Jehla chirurgická 0,8 x 32 B11</t>
  </si>
  <si>
    <t>ZB479</t>
  </si>
  <si>
    <t>Jehla chirurgická B12</t>
  </si>
  <si>
    <t>ZB768</t>
  </si>
  <si>
    <t>Jehla vakuová 216/38 mm zelená 450076</t>
  </si>
  <si>
    <t>ZB769</t>
  </si>
  <si>
    <t>Jehla vakuová 206/38 mm žlutá 450077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</si>
  <si>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</si>
  <si>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</si>
  <si>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</si>
  <si>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</si>
  <si>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</si>
  <si>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</si>
  <si>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</si>
  <si>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</si>
  <si>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</si>
  <si>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</si>
  <si>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</si>
  <si>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</si>
  <si>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ZN040</t>
  </si>
  <si>
    <t>Rukavice operační gammex latex PF bez pudru 8,5 330048085</t>
  </si>
  <si>
    <t>ZE992</t>
  </si>
  <si>
    <t>Rukavice operační ansell sensi - touch vel. 6,0 bal. á 40 párů 8050151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</si>
  <si>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</si>
  <si>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</si>
  <si>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</si>
  <si>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</si>
  <si>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</si>
  <si>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</si>
  <si>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</si>
  <si>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</si>
  <si>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</si>
  <si>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</si>
  <si>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</si>
  <si>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</si>
  <si>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</si>
  <si>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</si>
  <si>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</si>
  <si>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</si>
  <si>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</si>
  <si>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</si>
  <si>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</si>
  <si>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</si>
  <si>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</si>
  <si>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</si>
  <si>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</si>
  <si>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</si>
  <si>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</si>
  <si>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</si>
  <si>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</si>
  <si>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</si>
  <si>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DE022</t>
  </si>
  <si>
    <t>Glukózová membránová souprava</t>
  </si>
  <si>
    <t>DD269</t>
  </si>
  <si>
    <t>MEMBRÁNOVÁ SOUPRAVA Cl</t>
  </si>
  <si>
    <t>DC634</t>
  </si>
  <si>
    <t>THB KALIBRAČNÍ ROZTOK,S7770</t>
  </si>
  <si>
    <t>DH594</t>
  </si>
  <si>
    <t>Cartridge complete</t>
  </si>
  <si>
    <t>DH758</t>
  </si>
  <si>
    <t>Bactec Plus Aerobic-plastic</t>
  </si>
  <si>
    <t>DH759</t>
  </si>
  <si>
    <t>Bactec Lytic/ 10 Anaerobic- plastic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</si>
  <si>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</si>
  <si>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</si>
  <si>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</si>
  <si>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</si>
  <si>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</si>
  <si>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</si>
  <si>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</si>
  <si>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10 ks (T100209A) T100209B</t>
  </si>
  <si>
    <t>ZJ051</t>
  </si>
  <si>
    <t>Okruh dýchací jednorázový - set VentStar Oxylog 3000 bal. á 5 ks 5703041(5702871)</t>
  </si>
  <si>
    <t>ZL249</t>
  </si>
  <si>
    <t>Hadice vrapovaná bal. á 50 m 038-01-228</t>
  </si>
  <si>
    <t>ZD534</t>
  </si>
  <si>
    <t>Okruh dýchací compact II 2,0 m 2151000</t>
  </si>
  <si>
    <t>ZD011</t>
  </si>
  <si>
    <t>Maska aerosolová pro dospělé 1103000</t>
  </si>
  <si>
    <t>ZA450</t>
  </si>
  <si>
    <t>Náplast omniplast 1,25 cm x 9,1 m 9004520</t>
  </si>
  <si>
    <t>ZA507</t>
  </si>
  <si>
    <t>Krytí tegaderm 8,5 cm x 10,5 cm bal. á 50 ks s výřezem 1635</t>
  </si>
  <si>
    <t>ZD103</t>
  </si>
  <si>
    <t>Náplast omniplast 2,5 cm x 9,2 m 9004530</t>
  </si>
  <si>
    <t>ZD111</t>
  </si>
  <si>
    <t>Náplast omnifix E 5 cm x 10 m 9006493</t>
  </si>
  <si>
    <t>ZA744</t>
  </si>
  <si>
    <t>Kanyla neoflon 24G žlutá BDC391350</t>
  </si>
  <si>
    <t>ZA839</t>
  </si>
  <si>
    <t>Kanyla ET 4,0 s manžetou 9440E</t>
  </si>
  <si>
    <t>ZA842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</si>
  <si>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</si>
  <si>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</si>
  <si>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</si>
  <si>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</si>
  <si>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</si>
  <si>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</si>
  <si>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</si>
  <si>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ZB429</t>
  </si>
  <si>
    <t>Kanyla ET 5,0 s manžetou 9450E</t>
  </si>
  <si>
    <t>ZB682</t>
  </si>
  <si>
    <t>Spojka oboustraná otočná steril.bal. á 20 ks 23411</t>
  </si>
  <si>
    <t>ZB825</t>
  </si>
  <si>
    <t>Perifix 421 kompletní set 4514211C</t>
  </si>
  <si>
    <t>ZB844</t>
  </si>
  <si>
    <t>Esmarch 60 x 1250 KVS 06125</t>
  </si>
  <si>
    <t>ZD458</t>
  </si>
  <si>
    <t>Spojka vrapovaná roztaž.rovná 15F bal. á 50 ks 038-61-311</t>
  </si>
  <si>
    <t>ZD801</t>
  </si>
  <si>
    <t>Fonendoskop jednostranný červený P00176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</si>
  <si>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</si>
  <si>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</si>
  <si>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</si>
  <si>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</si>
  <si>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</si>
  <si>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</si>
  <si>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ZD980</t>
  </si>
  <si>
    <t>Kanyla vasofix 18G zelená safety 4269136S-01</t>
  </si>
  <si>
    <t>ZE177</t>
  </si>
  <si>
    <t>Filtr iso-gard dětský bal. á 50 ks 19511</t>
  </si>
  <si>
    <t>ZE368</t>
  </si>
  <si>
    <t>Elektroda EKG dětská 32 x 36 mm á 30 ks FSTC1</t>
  </si>
  <si>
    <t>ZF159</t>
  </si>
  <si>
    <t>Nádoba na kontaminovaný odpad 1 l 15-0002</t>
  </si>
  <si>
    <t>ZH491</t>
  </si>
  <si>
    <t>Stříkačka injekční 3-dílná 50 - 60 ml LL MRG00711</t>
  </si>
  <si>
    <t>ZK976</t>
  </si>
  <si>
    <t>Cévka odsávací CH12 s přerušovačem sání P01171a</t>
  </si>
  <si>
    <t>ZK979</t>
  </si>
  <si>
    <t>Cévka odsávací CH18 s přerušovačem sání P01177a</t>
  </si>
  <si>
    <t>ZJ098</t>
  </si>
  <si>
    <t>Vzduchovod nosní 7,0 mm bal. á 10 ks 321070</t>
  </si>
  <si>
    <t>ZJ099</t>
  </si>
  <si>
    <t>Vzduchovod nosní 7,5 mm bal. á 10 ks 321075</t>
  </si>
  <si>
    <t>ZD007</t>
  </si>
  <si>
    <t>Rourka tracheální nasální 6,0 mm bal. á 10 ks 100/133/060</t>
  </si>
  <si>
    <t>ZB525</t>
  </si>
  <si>
    <t>Zavaděč ETK 10F bal. á 25 ks 5-15103</t>
  </si>
  <si>
    <t>ZB899</t>
  </si>
  <si>
    <t>Senzor spirologický bal. á 5 ks 8403735-03</t>
  </si>
  <si>
    <t>ZH159</t>
  </si>
  <si>
    <t>Spojka katetru přímá 15 cm bal. á 50 ks  430-005-015</t>
  </si>
  <si>
    <t>ZB415</t>
  </si>
  <si>
    <t>Kanyla ET 5,5 s manžetou 9555E</t>
  </si>
  <si>
    <t>ZH195</t>
  </si>
  <si>
    <t>Membrána č.10 k endoskopické masce 304-40-127</t>
  </si>
  <si>
    <t>ZF996</t>
  </si>
  <si>
    <t>Manžeta přetlaková 500 ml komplet. P00502</t>
  </si>
  <si>
    <t>ZF942</t>
  </si>
  <si>
    <t>Vzduchovod nosní 4,5 mm bal. á 10 ks 321045</t>
  </si>
  <si>
    <t>ZF939</t>
  </si>
  <si>
    <t>Vzduchovod nosní 4,0 mm bal. á 10 ks 321040</t>
  </si>
  <si>
    <t>ZJ114</t>
  </si>
  <si>
    <t>Vzduchovod ústní guedell 110 mm bal. á 30 ks 311110</t>
  </si>
  <si>
    <t>ZB119</t>
  </si>
  <si>
    <t>Rourka tracheální nasální 7,0 mm bal. á 10 ks 100/133/070</t>
  </si>
  <si>
    <t>ZB271</t>
  </si>
  <si>
    <t>Perifix 0,2MY 4515501</t>
  </si>
  <si>
    <t>ZD008</t>
  </si>
  <si>
    <t>Rourka tracheální nasální 7,5 mm bal. á 10 ks 100/133/075</t>
  </si>
  <si>
    <t>ZJ097</t>
  </si>
  <si>
    <t>Vzduchovod nosní 6,5 mm bal. á 10 ks 321065</t>
  </si>
  <si>
    <t>ZO251</t>
  </si>
  <si>
    <t>Kanyla ET 4,5 s manžetou s Murphyho otvorem bal. á 10 ks 112482-000045</t>
  </si>
  <si>
    <t>ZB330</t>
  </si>
  <si>
    <t>Kanyla ET 8,0 s manžetou bal. á 10 ks 112482-000080</t>
  </si>
  <si>
    <t>ZJ111</t>
  </si>
  <si>
    <t>Vzduchovod ústní guedell 80 mm bal. á 50 ks 311080</t>
  </si>
  <si>
    <t>ZA773</t>
  </si>
  <si>
    <t>Lžíce laryngoskopická 1 bal. á 10 ks DS.3940.185.10</t>
  </si>
  <si>
    <t>ZO924</t>
  </si>
  <si>
    <t>Manžeta přetlaková 1000 ml látková komplet P02086</t>
  </si>
  <si>
    <t>ZC943</t>
  </si>
  <si>
    <t>Kanyla ET 7,0 s manžetou bal. á 10 ks 112482-000070</t>
  </si>
  <si>
    <t>ZC944</t>
  </si>
  <si>
    <t>Kanyla ET 8,5 s manžetou bal. á 10 ks 112482-000085</t>
  </si>
  <si>
    <t>ZJ113</t>
  </si>
  <si>
    <t>Vzduchovod ústní guedell 100 mm bal. á 50 ks 311100</t>
  </si>
  <si>
    <t>ZB291</t>
  </si>
  <si>
    <t>Jehla spinální spinocan 25 G x 88 mm oranžová bal. á 25 ks 4505905-01</t>
  </si>
  <si>
    <t>ZC006</t>
  </si>
  <si>
    <t>Jehla spinální spinocan 25 G x 75 mm oranžová bal. á 25 ks 4505751-01</t>
  </si>
  <si>
    <t>ZB272</t>
  </si>
  <si>
    <t>Jehla spinální spinocan 22 G x 88 mm černá bal. á 25 ks 4507908-01</t>
  </si>
  <si>
    <t>ZD621</t>
  </si>
  <si>
    <t>Jehla spinální pencan 27 G x 88 s vodící jehlou šedá bal. á 25 ks 4502051-13</t>
  </si>
  <si>
    <t>ZA784</t>
  </si>
  <si>
    <t>Jehla spinální spinocan 22 G x 75 mm černá bal. á 25 ks 4507754-13</t>
  </si>
  <si>
    <t>ZE729</t>
  </si>
  <si>
    <t>Jehla sterican tupá na ředění semiblunt.EU 1,2/18G x 40 mm bal. á 100 ks 4550400-01</t>
  </si>
  <si>
    <t>ZB342</t>
  </si>
  <si>
    <t>Jehla spinální atraucan hnědý 26 G x 88 mm bal. á 25 ks 4504739</t>
  </si>
  <si>
    <t>ZB868</t>
  </si>
  <si>
    <t>Jehla perican 18G 1,30 x 80 mm pro epid.anest. bal. á 25 ks 4512383</t>
  </si>
  <si>
    <t>ZJ161</t>
  </si>
  <si>
    <t>Jehla spinální 25 G x 90 mm atraumatická zaváděcí 20 G bal. á 20 ks 100/496/125</t>
  </si>
  <si>
    <t>ZJ162</t>
  </si>
  <si>
    <t>Jehla spinální 27 G x 90 mm atraumatická zaváděcí 20 G bal. á 20 ks 100/496/127</t>
  </si>
  <si>
    <t>ZK553</t>
  </si>
  <si>
    <t>Jehla spinální pencil extra dlouhá +20 G 25 G/115 mm bal. á 10 ks 100/492/815</t>
  </si>
  <si>
    <t>ZB173</t>
  </si>
  <si>
    <t>Maska kyslíková s hadičkou a nosní svorkou dospělá H-103013</t>
  </si>
  <si>
    <t>ZB232</t>
  </si>
  <si>
    <t>Maska anesteziologická č.4 EcoMask ( s proužky ) 7094</t>
  </si>
  <si>
    <t>ZB750</t>
  </si>
  <si>
    <t>Hadice vrapovaná metráž dělitelná po 400 mm á 50 m 1574000/W</t>
  </si>
  <si>
    <t>ZH456</t>
  </si>
  <si>
    <t>Maska laryngeální LM PVC silikonová manžeta bal. á 10 ks 105300-000030</t>
  </si>
  <si>
    <t>ZH789</t>
  </si>
  <si>
    <t>Okruh dýchací anesteziologický 22 mm Compact II 2 l vak 2154000</t>
  </si>
  <si>
    <t>ZK711</t>
  </si>
  <si>
    <t>Maska supraglotická č. 1,5 8215000</t>
  </si>
  <si>
    <t>ZB398</t>
  </si>
  <si>
    <t>Maska supraglotická č. 4,0 8204000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</si>
  <si>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</si>
  <si>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</si>
  <si>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</si>
  <si>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</si>
  <si>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</si>
  <si>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</si>
  <si>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ZH193</t>
  </si>
  <si>
    <t>Maska endoskopická č.3 s membránou 30-40-333</t>
  </si>
  <si>
    <t>ZH194</t>
  </si>
  <si>
    <t>Maska endoskopická č.5 s membránou 30-40-555</t>
  </si>
  <si>
    <t>ZK712</t>
  </si>
  <si>
    <t>Maska supraglotická č. 2,0 8202000</t>
  </si>
  <si>
    <t>ZC838</t>
  </si>
  <si>
    <t>Maska anesteziologická č.0 EcoMask ( s proužky ) 7090</t>
  </si>
  <si>
    <t>ZH192</t>
  </si>
  <si>
    <t>Maska endoskopická č.1 s membránou 30-40-111 (30-40-001)</t>
  </si>
  <si>
    <t>ZK713</t>
  </si>
  <si>
    <t>Maska supraglotická č. 2,5 8225000</t>
  </si>
  <si>
    <t>ZK710</t>
  </si>
  <si>
    <t>Maska supraglotická č. 1,0 8201000</t>
  </si>
  <si>
    <t>ZN711</t>
  </si>
  <si>
    <t>Maska anesteziologická č.3 EcoMask ( s proužky ) 7093</t>
  </si>
  <si>
    <t>ZH459</t>
  </si>
  <si>
    <t>Maska laryngeální LM PVC silikonová manžeta bal. á 10 ks 105300-000060</t>
  </si>
  <si>
    <t>ZF352</t>
  </si>
  <si>
    <t>Náplast transpore bílá 2,50 cm x 9,14 m bal. á 12 ks 1534-1</t>
  </si>
  <si>
    <t>ZM937</t>
  </si>
  <si>
    <t>Fixace nosních katetrů tubifix hypoalergenní bal. á 100 ks P-NOSE</t>
  </si>
  <si>
    <t>ZB414</t>
  </si>
  <si>
    <t>Kanyla ET 6,0 s manžetou 9460E</t>
  </si>
  <si>
    <t>ZB540</t>
  </si>
  <si>
    <t>Kanyla endobronchiální 39FG 198-39L</t>
  </si>
  <si>
    <t>ZD212</t>
  </si>
  <si>
    <t>Brýle kyslíkové pro dospělé 1,8 m standard 1161000/L</t>
  </si>
  <si>
    <t>ZF018</t>
  </si>
  <si>
    <t>Kanyla vasofix 16G šedá safety 4269179S-01</t>
  </si>
  <si>
    <t>ZB376</t>
  </si>
  <si>
    <t>Kanyla endobronchiální 39FG 197-39R</t>
  </si>
  <si>
    <t>ZD992</t>
  </si>
  <si>
    <t>Čidlo saturační masimo jednorázové pro novorozence k monitoru Mindray bal. á 20 ks 2329LHL</t>
  </si>
  <si>
    <t>ZE195</t>
  </si>
  <si>
    <t>Manžeta TK k monitoru Mindray a další jednohadičková s vložkou 25 - 35 cm dospělá MEC 1200 NIBPHPA</t>
  </si>
  <si>
    <t>ZL716</t>
  </si>
  <si>
    <t>Kanyla introcan safety 3 žlutá 24G bal. á 50 ks 4251127-01</t>
  </si>
  <si>
    <t>ZB539</t>
  </si>
  <si>
    <t>Kanyla endobronchiální 37FG 198-37L</t>
  </si>
  <si>
    <t>ZF668</t>
  </si>
  <si>
    <t>Manžeta přetlaková 500 ml classic P01268</t>
  </si>
  <si>
    <t>ZB726</t>
  </si>
  <si>
    <t>Stříkačka Perfix LOR 10 ml 4638107</t>
  </si>
  <si>
    <t>ZK555</t>
  </si>
  <si>
    <t>Kanyla endobronchiální 37FG 197-37R</t>
  </si>
  <si>
    <t>ZN845</t>
  </si>
  <si>
    <t>Kanyla endobronchiální 41 116200-000041</t>
  </si>
  <si>
    <t>ZB683</t>
  </si>
  <si>
    <t>Sonda žaludeční CH28, délka 80 cm bal. á 25 ks 21231</t>
  </si>
  <si>
    <t>ZB684</t>
  </si>
  <si>
    <t>Sonda žaludeční CH42, délka 80 cm 22-42.520</t>
  </si>
  <si>
    <t>ZF721</t>
  </si>
  <si>
    <t>Kanyla endobronchiální 41Fr 125-41</t>
  </si>
  <si>
    <t>ZA841</t>
  </si>
  <si>
    <t>Kanyla ET 4,5 s manžetou 107-45G</t>
  </si>
  <si>
    <t>ZK556</t>
  </si>
  <si>
    <t>Kanyla endobronchiální 35FG 197-35R</t>
  </si>
  <si>
    <t>ZB217</t>
  </si>
  <si>
    <t>Šití dafilon modrý 3/0 (2) bal. á 36 ks C0932353</t>
  </si>
  <si>
    <t>ZA786</t>
  </si>
  <si>
    <t>Jehla 30° stimuplex-A 0,7 x 50 mm á 25 ks 4894502</t>
  </si>
  <si>
    <t>ZO340</t>
  </si>
  <si>
    <t>Jehla stimuplex - ultra 360 G20/0,9 x 100 mm á 25 ks 4892510-01</t>
  </si>
  <si>
    <t>ZA931</t>
  </si>
  <si>
    <t>Okruh dýchací ventilační pro děti 15 mm 1,5 m hadice + vak 2164</t>
  </si>
  <si>
    <t>ZH455</t>
  </si>
  <si>
    <t>Maska laryngeální Sure Seal LM Cuff Pilot 105210-000025</t>
  </si>
  <si>
    <t>ZA992</t>
  </si>
  <si>
    <t>Maska supraglotická č. 5,0 8205000</t>
  </si>
  <si>
    <t>ZN314</t>
  </si>
  <si>
    <t>Maska laryngeální  LMA Supreme vel. č 5 bal. á 10 ks 175050</t>
  </si>
  <si>
    <t>ZN313</t>
  </si>
  <si>
    <t>Maska laryngeální  LMA Supreme vel. č 4 bal. á 10 ks 175040</t>
  </si>
  <si>
    <t>ZC498</t>
  </si>
  <si>
    <t>Držák močových sáčků UH 800800100</t>
  </si>
  <si>
    <t>ZL688</t>
  </si>
  <si>
    <t>Proužky Accu-Check Inform IIStrip 50 EU1 á 50 ks 05942861041</t>
  </si>
  <si>
    <t>ZL689</t>
  </si>
  <si>
    <t>Roztok Accu-Check Performa Int´l Controls 1+2 level 04861736</t>
  </si>
  <si>
    <t>ZE090</t>
  </si>
  <si>
    <t>Krytí sterilní VECA-C na perif.kanyly trans.okénko stříbro bal. á 50 ks BED:392020</t>
  </si>
  <si>
    <t>ZB116</t>
  </si>
  <si>
    <t>Filtr neonatální kombinovaný 1441000</t>
  </si>
  <si>
    <t>ZL717</t>
  </si>
  <si>
    <t>Kanyla introcan safety 3 modrá 22G bal. á 50 ks 4251128-01</t>
  </si>
  <si>
    <t>ZC001</t>
  </si>
  <si>
    <t>Zavaděč ETK 5F bal. á 25 ks 5-15102</t>
  </si>
  <si>
    <t>ZB989</t>
  </si>
  <si>
    <t>Kanyla ET 3,5 s manžetou 112482-000035</t>
  </si>
  <si>
    <t>ZH432</t>
  </si>
  <si>
    <t>Jehla spinální-qunckeho hrot 22 G x 38 á 25 ks 76.111.22.015</t>
  </si>
  <si>
    <t>ZH454</t>
  </si>
  <si>
    <t>Maska laryngeální Sure Seal LM Cuff Pilot 105210-000020</t>
  </si>
  <si>
    <t>ZN709</t>
  </si>
  <si>
    <t>Maska anesteziologická č.1 EcoMask ( s proužky ) 7091</t>
  </si>
  <si>
    <t>ZN710</t>
  </si>
  <si>
    <t>Maska anesteziologická č.2 EcoMask ( s proužky ) 7092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</si>
  <si>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</si>
  <si>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</si>
  <si>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</si>
  <si>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</si>
  <si>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</si>
  <si>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</si>
  <si>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</si>
  <si>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</si>
  <si>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</si>
  <si>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</si>
  <si>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</si>
  <si>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</si>
  <si>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</si>
  <si>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</si>
  <si>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</si>
  <si>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</si>
  <si>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</si>
  <si>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</si>
  <si>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50115020</t>
  </si>
  <si>
    <t>Lékárna - SZM diagnostika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</si>
  <si>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</si>
  <si>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</si>
  <si>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</si>
  <si>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</si>
  <si>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</si>
  <si>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</si>
  <si>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</si>
  <si>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</si>
  <si>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</si>
  <si>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</si>
  <si>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</si>
  <si>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</si>
  <si>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</si>
  <si>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</si>
  <si>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</si>
  <si>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Axmannová Denisa</t>
  </si>
  <si>
    <t>Bartuš Michal</t>
  </si>
  <si>
    <t>Buvaličová Lenka</t>
  </si>
  <si>
    <t>Cvrkal Pavel</t>
  </si>
  <si>
    <t>Dobeš Oldřich</t>
  </si>
  <si>
    <t>Dostálová Kateřina</t>
  </si>
  <si>
    <t>Freiwaldová Barbora</t>
  </si>
  <si>
    <t>Fritschová Eva</t>
  </si>
  <si>
    <t>Gallová Zuzana</t>
  </si>
  <si>
    <t>Herkeĺ Tomáš</t>
  </si>
  <si>
    <t>Jurečková Lucie</t>
  </si>
  <si>
    <t>Klementa Bronislav</t>
  </si>
  <si>
    <t>Klementová Olga</t>
  </si>
  <si>
    <t>Michlová Markéta</t>
  </si>
  <si>
    <t>Mrozek Zdeněk</t>
  </si>
  <si>
    <t>ObarePyszková Lenka</t>
  </si>
  <si>
    <t>Papaj Jakub</t>
  </si>
  <si>
    <t>Papajčík Branislav</t>
  </si>
  <si>
    <t>Papajk Jan</t>
  </si>
  <si>
    <t>Pomajbíková Hana</t>
  </si>
  <si>
    <t>Pös Roman</t>
  </si>
  <si>
    <t>Pospíšilová Libuše</t>
  </si>
  <si>
    <t>Prášil Petr</t>
  </si>
  <si>
    <t>Raimr Jakub</t>
  </si>
  <si>
    <t>Semanová Lenka</t>
  </si>
  <si>
    <t>Skálová Jitka</t>
  </si>
  <si>
    <t>Svoboda Aleš</t>
  </si>
  <si>
    <t>Šiška Daniel</t>
  </si>
  <si>
    <t>Špaček Miloslav</t>
  </si>
  <si>
    <t>Špaček Rostislav</t>
  </si>
  <si>
    <t>Špaňhel Jiří</t>
  </si>
  <si>
    <t>Špaňhelová Hana</t>
  </si>
  <si>
    <t>Štrba Peter</t>
  </si>
  <si>
    <t>Švec Martin</t>
  </si>
  <si>
    <t>Vobrová Michaela</t>
  </si>
  <si>
    <t>Vydra David</t>
  </si>
  <si>
    <t>Vychodil Tomáš</t>
  </si>
  <si>
    <t>Zatloukalová Petra</t>
  </si>
  <si>
    <t>Zelená Barbora</t>
  </si>
  <si>
    <t>Zlámalová Jolana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</si>
  <si>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</si>
  <si>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</si>
  <si>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</si>
  <si>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</si>
  <si>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</si>
  <si>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</si>
  <si>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</si>
  <si>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</si>
  <si>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</si>
  <si>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</si>
  <si>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</si>
  <si>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</si>
  <si>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</si>
  <si>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</si>
  <si>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</si>
  <si>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</si>
  <si>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</si>
  <si>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</si>
  <si>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</si>
  <si>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</si>
  <si>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</si>
  <si>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</si>
  <si>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</si>
  <si>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</si>
  <si>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</si>
  <si>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</si>
  <si>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</si>
  <si>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</si>
  <si>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DEPO-MEDROL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</si>
  <si>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</si>
  <si>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</si>
  <si>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</si>
  <si>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</si>
  <si>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</si>
  <si>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</si>
  <si>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</si>
  <si>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</si>
  <si>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</si>
  <si>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</si>
  <si>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</si>
  <si>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</si>
  <si>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</si>
  <si>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</si>
  <si>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</si>
  <si>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</si>
  <si>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</si>
  <si>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</si>
  <si>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</si>
  <si>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</si>
  <si>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</si>
  <si>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</si>
  <si>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</si>
  <si>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</si>
  <si>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</si>
  <si>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</si>
  <si>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</si>
  <si>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</si>
  <si>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</si>
  <si>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</si>
  <si>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</si>
  <si>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</si>
  <si>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</si>
  <si>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</si>
  <si>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</si>
  <si>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</si>
  <si>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</si>
  <si>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</si>
  <si>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</si>
  <si>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</si>
  <si>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</si>
  <si>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</si>
  <si>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</si>
  <si>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</si>
  <si>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</si>
  <si>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</si>
  <si>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</si>
  <si>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</si>
  <si>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</si>
  <si>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</si>
  <si>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</si>
  <si>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</si>
  <si>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</si>
  <si>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</si>
  <si>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</si>
  <si>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</si>
  <si>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</si>
  <si>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</si>
  <si>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</si>
  <si>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</si>
  <si>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78987</t>
  </si>
  <si>
    <t>78988</t>
  </si>
  <si>
    <t>ANESTÉZIE S TRACHEÁLNÍ INTUBACÍ NEBO S LARYNGEÁLNÍ</t>
  </si>
  <si>
    <t>78992</t>
  </si>
  <si>
    <t>ANALGOSEDACE INTRAVENÓZNÍ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</si>
  <si>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</si>
  <si>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</si>
  <si>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</si>
  <si>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</si>
  <si>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</si>
  <si>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</si>
  <si>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</si>
  <si>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78130</t>
  </si>
  <si>
    <t>ANESTÉZIE DÍTĚTE DO 3 LET, PŘIČTI KE KÓDU ANESTÉZI</t>
  </si>
  <si>
    <t>78986</t>
  </si>
  <si>
    <t>78060</t>
  </si>
  <si>
    <t>POSTANESTETICKÁ PÉČE PROVÁDĚNÁ ANESTEZIOLOGEM</t>
  </si>
  <si>
    <t>78998</t>
  </si>
  <si>
    <t>ZAVEDENÍ EPIDURÁLNÍHO KATÉTRU A ZAVEDENÍ OBDOBNÉHO</t>
  </si>
  <si>
    <t>78820</t>
  </si>
  <si>
    <t>78210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</si>
  <si>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</si>
  <si>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</si>
  <si>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</si>
  <si>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</si>
  <si>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</si>
  <si>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</si>
  <si>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</si>
  <si>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</si>
  <si>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</si>
  <si>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</si>
  <si>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</si>
  <si>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</si>
  <si>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</si>
  <si>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</si>
  <si>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</si>
  <si>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</si>
  <si>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</si>
  <si>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</si>
  <si>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</si>
  <si>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</si>
  <si>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</si>
  <si>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</si>
  <si>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</si>
  <si>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</si>
  <si>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</si>
  <si>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</si>
  <si>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</si>
  <si>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</si>
  <si>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</si>
  <si>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</si>
  <si>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</si>
  <si>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</si>
  <si>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</si>
  <si>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</si>
  <si>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78114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</si>
  <si>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</si>
  <si>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</si>
  <si>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</si>
  <si>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</si>
  <si>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</si>
  <si>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</si>
  <si>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</si>
  <si>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</si>
  <si>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78310</t>
  </si>
  <si>
    <t xml:space="preserve">NEODKLADNÁ KARDIOPULMONÁLNÍ RESUSCITACE ROZŠÍŘENÁ </t>
  </si>
  <si>
    <t>78320</t>
  </si>
  <si>
    <t>02</t>
  </si>
  <si>
    <t>09225</t>
  </si>
  <si>
    <t>KANYLACE CENTRÁLNÍ ŽÍLY ZA KONTROLY CELKOVÉHO STAV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</si>
  <si>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</si>
  <si>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</si>
  <si>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</si>
  <si>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</si>
  <si>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</si>
  <si>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</si>
  <si>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</si>
  <si>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</si>
  <si>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</si>
  <si>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</si>
  <si>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78993</t>
  </si>
  <si>
    <t>78997</t>
  </si>
  <si>
    <t>09245</t>
  </si>
  <si>
    <t>ZAVEDENÍ GASTRICKÉ SONDY PRO ENTERÁLNÍ VÝŽIVU</t>
  </si>
  <si>
    <t>78991</t>
  </si>
  <si>
    <t>78116</t>
  </si>
  <si>
    <t>78230</t>
  </si>
  <si>
    <t>EPIDURÁLNÍ NEBO SUBARACHNOIDEÁLNÍ ANESTÉZIE Á 20 M</t>
  </si>
  <si>
    <t>78995</t>
  </si>
  <si>
    <t>78994</t>
  </si>
  <si>
    <t>78996</t>
  </si>
  <si>
    <t>78860</t>
  </si>
  <si>
    <t>TUNELIZACE KATÉTRU</t>
  </si>
  <si>
    <t>05</t>
  </si>
  <si>
    <t>78815</t>
  </si>
  <si>
    <t>MASIVNÍ PŘETLAKOVÉ NÁHRADY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</si>
  <si>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</si>
  <si>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</si>
  <si>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</si>
  <si>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</si>
  <si>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</si>
  <si>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</si>
  <si>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</si>
  <si>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</si>
  <si>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</si>
  <si>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</si>
  <si>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</si>
  <si>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</si>
  <si>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</si>
  <si>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57213</t>
  </si>
  <si>
    <t>PLASTICKÉ VÝKONY NA PRŮDUŠNICI A VELKÝCH BRONŠÍCH</t>
  </si>
  <si>
    <t>71717</t>
  </si>
  <si>
    <t>TRACHEOTOMIE</t>
  </si>
  <si>
    <t>07546</t>
  </si>
  <si>
    <t>(DRG) OTEVŘENÝ PŘÍSTUP</t>
  </si>
  <si>
    <t>07350</t>
  </si>
  <si>
    <t>(VZP) ENDARTERECTOMIE BŘIŠNÍ AORTY</t>
  </si>
  <si>
    <t>07551</t>
  </si>
  <si>
    <t>(DRG) HYBRIDNÍ PŘÍSTUP</t>
  </si>
  <si>
    <t>07341</t>
  </si>
  <si>
    <t>(VZP) BYPASS AORTO - FEMORÁLNÍ OBOUSTRANNÝ PROTETI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</si>
  <si>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</si>
  <si>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</si>
  <si>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</si>
  <si>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</si>
  <si>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</si>
  <si>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</si>
  <si>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</si>
  <si>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</si>
  <si>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</si>
  <si>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</si>
  <si>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</si>
  <si>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</si>
  <si>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</si>
  <si>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</si>
  <si>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51351</t>
  </si>
  <si>
    <t>EXCIZE PAPILY VATERSKÉ S REIMPLANTACÍ VÝVODU SLINI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</si>
  <si>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</si>
  <si>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</si>
  <si>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</si>
  <si>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</si>
  <si>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</si>
  <si>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</si>
  <si>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</si>
  <si>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</si>
  <si>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</si>
  <si>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</si>
  <si>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</si>
  <si>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51411</t>
  </si>
  <si>
    <t>OPERACE KONEČNÍKU TRANSANÁLNÍ ENDOSKOPICKOU MIKROC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</si>
  <si>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</si>
  <si>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</si>
  <si>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</si>
  <si>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</si>
  <si>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</si>
  <si>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</si>
  <si>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54310</t>
  </si>
  <si>
    <t>AORTOILICKÝ ÚSEK - ENDARTEREKTOMIE</t>
  </si>
  <si>
    <t>51361</t>
  </si>
  <si>
    <t>KOLEKTOMIE SUBTOTÁLNÍ S ILEOSTOMIÍ A UZÁVĚREM REKT</t>
  </si>
  <si>
    <t>07387</t>
  </si>
  <si>
    <t>(VZP) JINÉ REKONSTRUKCE V OBLASTI PÁNEVNÍCH TEPEN</t>
  </si>
  <si>
    <t>5F3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</si>
  <si>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</si>
  <si>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</si>
  <si>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</si>
  <si>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</si>
  <si>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</si>
  <si>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</si>
  <si>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</si>
  <si>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</si>
  <si>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</si>
  <si>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</si>
  <si>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</si>
  <si>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</si>
  <si>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</si>
  <si>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</si>
  <si>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</si>
  <si>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</si>
  <si>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</si>
  <si>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</si>
  <si>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</si>
  <si>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</si>
  <si>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</si>
  <si>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</si>
  <si>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</si>
  <si>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</si>
  <si>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</si>
  <si>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</si>
  <si>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</si>
  <si>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</si>
  <si>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</si>
  <si>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</si>
  <si>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</si>
  <si>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</si>
  <si>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</si>
  <si>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</si>
  <si>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66851</t>
  </si>
  <si>
    <t>AMPUTACE DLOUHÉ KOSTI / EXARTIKULACE VELKÉHO KLOUB</t>
  </si>
  <si>
    <t>53461</t>
  </si>
  <si>
    <t>ZLOMENINA HORNÍHO KONCE TIBIE - DIAKONDYLICKÁ - (T</t>
  </si>
  <si>
    <t>NEKREKTOMIE DO 5 % POVRCHU TĚLA - TANGENCIÁLNÍ NEB</t>
  </si>
  <si>
    <t>66821</t>
  </si>
  <si>
    <t>PERKUTÁNNÍ FIXACE K-DRÁTEM</t>
  </si>
  <si>
    <t>53417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</si>
  <si>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</si>
  <si>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</si>
  <si>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</si>
  <si>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</si>
  <si>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</si>
  <si>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</si>
  <si>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</si>
  <si>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</si>
  <si>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</si>
  <si>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</si>
  <si>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</si>
  <si>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</si>
  <si>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</si>
  <si>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07562</t>
  </si>
  <si>
    <t>(DRG) PLÁNOVANÁ OPERACE KVCH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</si>
  <si>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</si>
  <si>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</si>
  <si>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</si>
  <si>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</si>
  <si>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</si>
  <si>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</si>
  <si>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</si>
  <si>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</si>
  <si>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07572</t>
  </si>
  <si>
    <t>(DRG) DRUHÁ A DALŠÍ POOPERAČNÍ REVIZE PRO KRVÁCENÍ</t>
  </si>
  <si>
    <t>55227</t>
  </si>
  <si>
    <t>5F6</t>
  </si>
  <si>
    <t>56163</t>
  </si>
  <si>
    <t>ZEVNÍ KOMOROVÁ DRENÁŽ NEBO ZAVEDENÍ ČIDLA NA MĚŘEN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</si>
  <si>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</si>
  <si>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</si>
  <si>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</si>
  <si>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</si>
  <si>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</si>
  <si>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</si>
  <si>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</si>
  <si>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</si>
  <si>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</si>
  <si>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</si>
  <si>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</si>
  <si>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</si>
  <si>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</si>
  <si>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</si>
  <si>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</si>
  <si>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</si>
  <si>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</si>
  <si>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</si>
  <si>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</si>
  <si>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</si>
  <si>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</si>
  <si>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</si>
  <si>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</si>
  <si>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</si>
  <si>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</si>
  <si>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</si>
  <si>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</si>
  <si>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</si>
  <si>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</si>
  <si>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</si>
  <si>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</si>
  <si>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</si>
  <si>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</si>
  <si>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</si>
  <si>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</si>
  <si>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62310</t>
  </si>
  <si>
    <t>NEKREKTOMIE DO 1% POVRCHU TĚLA</t>
  </si>
  <si>
    <t>62440</t>
  </si>
  <si>
    <t>ŠTĚP PŘI POPÁLENÍ (A OSTATNÍCH KOŽNÍCH ZTRÁTÁCH) D</t>
  </si>
  <si>
    <t>61169</t>
  </si>
  <si>
    <t>TRANSPOZICE MUSKULÁRNÍHO LALOKU</t>
  </si>
  <si>
    <t>6F5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</si>
  <si>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</si>
  <si>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</si>
  <si>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</si>
  <si>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</si>
  <si>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</si>
  <si>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</si>
  <si>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</si>
  <si>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</si>
  <si>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</si>
  <si>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</si>
  <si>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7F1</t>
  </si>
  <si>
    <t>0003708</t>
  </si>
  <si>
    <t>0003952</t>
  </si>
  <si>
    <t>AMIKIN 500 MG</t>
  </si>
  <si>
    <t>0005113</t>
  </si>
  <si>
    <t>TARGOCID</t>
  </si>
  <si>
    <t>0006480</t>
  </si>
  <si>
    <t>OCPLEX</t>
  </si>
  <si>
    <t>0008807</t>
  </si>
  <si>
    <t>DALACIN C</t>
  </si>
  <si>
    <t>0008808</t>
  </si>
  <si>
    <t>0011785</t>
  </si>
  <si>
    <t>AMIKIN 1 G</t>
  </si>
  <si>
    <t>0016600</t>
  </si>
  <si>
    <t>0020605</t>
  </si>
  <si>
    <t>COLOMYCIN INJEKCE 1 000 000 MEZINÁRODNÍCH JEDNOTEK</t>
  </si>
  <si>
    <t>0026042</t>
  </si>
  <si>
    <t>KIOVIG</t>
  </si>
  <si>
    <t>0026127</t>
  </si>
  <si>
    <t>0026902</t>
  </si>
  <si>
    <t>VFEND</t>
  </si>
  <si>
    <t>0029980</t>
  </si>
  <si>
    <t>FLEBOGAMMA DIF</t>
  </si>
  <si>
    <t>0049193</t>
  </si>
  <si>
    <t>CEFTAX 1000</t>
  </si>
  <si>
    <t>0053922</t>
  </si>
  <si>
    <t>CIPHIN PRO INFUSIONE 200 MG/100 ML</t>
  </si>
  <si>
    <t>0058092</t>
  </si>
  <si>
    <t>CEFAZOLIN SANDOZ</t>
  </si>
  <si>
    <t>HAEMOCOMPLETTAN P</t>
  </si>
  <si>
    <t>0064831</t>
  </si>
  <si>
    <t>AXETINE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</si>
  <si>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</si>
  <si>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</si>
  <si>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</si>
  <si>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</si>
  <si>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</si>
  <si>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</si>
  <si>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</si>
  <si>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</si>
  <si>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</si>
  <si>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</si>
  <si>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</si>
  <si>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AMOKSIKLAV 1,2 G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</si>
  <si>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</si>
  <si>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</si>
  <si>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</si>
  <si>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</si>
  <si>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</si>
  <si>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</si>
  <si>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</si>
  <si>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</si>
  <si>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</si>
  <si>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</si>
  <si>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</si>
  <si>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0093650</t>
  </si>
  <si>
    <t>ACTILYSE</t>
  </si>
  <si>
    <t>0094155</t>
  </si>
  <si>
    <t>ABAKTAL 400 MG/5 ML</t>
  </si>
  <si>
    <t>0094176</t>
  </si>
  <si>
    <t>0096414</t>
  </si>
  <si>
    <t>0097000</t>
  </si>
  <si>
    <t>0097910</t>
  </si>
  <si>
    <t>HUMAN ALBUMIN GRIFOLS 20%</t>
  </si>
  <si>
    <t>0121240</t>
  </si>
  <si>
    <t>CEFTRIAXON KABI</t>
  </si>
  <si>
    <t>0129767</t>
  </si>
  <si>
    <t>IMIPENEM/CILASTATIN KABI</t>
  </si>
  <si>
    <t>0130149</t>
  </si>
  <si>
    <t>AVELOX 400 MG/250 ML INFUZNÍ ROZTOK</t>
  </si>
  <si>
    <t>0131654</t>
  </si>
  <si>
    <t>CEFTAZIDIM KABI</t>
  </si>
  <si>
    <t>0131656</t>
  </si>
  <si>
    <t>0137499</t>
  </si>
  <si>
    <t>0142077</t>
  </si>
  <si>
    <t>TIENAM 500 MG/500 MG I.V.</t>
  </si>
  <si>
    <t>0151458</t>
  </si>
  <si>
    <t>CEFUROXIM KABI</t>
  </si>
  <si>
    <t>0155939</t>
  </si>
  <si>
    <t>0156258</t>
  </si>
  <si>
    <t>VANCOMYCIN KABI</t>
  </si>
  <si>
    <t>0156259</t>
  </si>
  <si>
    <t>0162187</t>
  </si>
  <si>
    <t>0162809</t>
  </si>
  <si>
    <t>0164350</t>
  </si>
  <si>
    <t>TAZOCIN 4 G/0,5 G</t>
  </si>
  <si>
    <t>0164401</t>
  </si>
  <si>
    <t>0166269</t>
  </si>
  <si>
    <t>0198417</t>
  </si>
  <si>
    <t>0500720</t>
  </si>
  <si>
    <t>MYCAMINE</t>
  </si>
  <si>
    <t>0198192</t>
  </si>
  <si>
    <t>SEFOTAK 1 G</t>
  </si>
  <si>
    <t>0136083</t>
  </si>
  <si>
    <t>AMPICILLIN AND SULBACTAM IBI 1 G + 500 MG PRÁŠEK P</t>
  </si>
  <si>
    <t>0193477</t>
  </si>
  <si>
    <t>ZINFORO</t>
  </si>
  <si>
    <t>0134595</t>
  </si>
  <si>
    <t>MEDOCLAV</t>
  </si>
  <si>
    <t>0113453</t>
  </si>
  <si>
    <t>PIPERACILLIN/TAZOBACTAM KABI</t>
  </si>
  <si>
    <t>0149384</t>
  </si>
  <si>
    <t>ECALTA</t>
  </si>
  <si>
    <t>0156835</t>
  </si>
  <si>
    <t>MEROPENEM KABI</t>
  </si>
  <si>
    <t>0192558</t>
  </si>
  <si>
    <t>ANTITHROMBIN III NF BAXTER</t>
  </si>
  <si>
    <t>0129836</t>
  </si>
  <si>
    <t>CLINDAMYCIN KABI</t>
  </si>
  <si>
    <t>0147977</t>
  </si>
  <si>
    <t>MEROPENEM HOSPIRA</t>
  </si>
  <si>
    <t>0166265</t>
  </si>
  <si>
    <t>0183926</t>
  </si>
  <si>
    <t>AZEPO</t>
  </si>
  <si>
    <t>0202911</t>
  </si>
  <si>
    <t>DILIZOLEN</t>
  </si>
  <si>
    <t>0003902</t>
  </si>
  <si>
    <t>0167960</t>
  </si>
  <si>
    <t>0183817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</si>
  <si>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</si>
  <si>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</si>
  <si>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</si>
  <si>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</si>
  <si>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</si>
  <si>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</si>
  <si>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</si>
  <si>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</si>
  <si>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</si>
  <si>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</si>
  <si>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</si>
  <si>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</si>
  <si>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</si>
  <si>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</si>
  <si>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</si>
  <si>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</si>
  <si>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</si>
  <si>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</si>
  <si>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</si>
  <si>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</si>
  <si>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</si>
  <si>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</si>
  <si>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</si>
  <si>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0001719</t>
  </si>
  <si>
    <t>DRÁT CERKLÁŽNÍ OCEL</t>
  </si>
  <si>
    <t>0002264</t>
  </si>
  <si>
    <t>FIXÁTOR ZEVNÍ TRUBKOVÝ, SYNTHES</t>
  </si>
  <si>
    <t>0002408</t>
  </si>
  <si>
    <t>FIXÁTOR ZEVNÍ JEDNOROVINNÝ/DVOUROVINNÝ TRUBKOVÝ, S</t>
  </si>
  <si>
    <t>0002425</t>
  </si>
  <si>
    <t>0004080</t>
  </si>
  <si>
    <t>ŠROUB LCP A VA-LCP SAMOŘEZNÝ MALÝ FRAGMENT OCEL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</si>
  <si>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</si>
  <si>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</si>
  <si>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</si>
  <si>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</si>
  <si>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</si>
  <si>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</si>
  <si>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</si>
  <si>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</si>
  <si>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</si>
  <si>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</si>
  <si>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</si>
  <si>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</si>
  <si>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</si>
  <si>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</si>
  <si>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0017424</t>
  </si>
  <si>
    <t>ŠROUB KORTIKÁLNÍ VELKÝ FRAGMENT OCEL</t>
  </si>
  <si>
    <t>0017745</t>
  </si>
  <si>
    <t>0017749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</si>
  <si>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</si>
  <si>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</si>
  <si>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</si>
  <si>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</si>
  <si>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</si>
  <si>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</si>
  <si>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</si>
  <si>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0030617</t>
  </si>
  <si>
    <t>STAPLER KOŽNÍ ROYAL - 35W</t>
  </si>
  <si>
    <t>0031469</t>
  </si>
  <si>
    <t>DLAHA LCP TIBIE PROXIMÁLNÍ OCEL MALÝ FRAGMENT TITA</t>
  </si>
  <si>
    <t>0043984</t>
  </si>
  <si>
    <t>ČIDLO PRO MĚŘENÍ NITROLEBNÍHO TLAKU NEUROVENT</t>
  </si>
  <si>
    <t>0048989</t>
  </si>
  <si>
    <t>ELEKTRODA KOAGULAČNÍ JEDNORÁZOVÁ GN211</t>
  </si>
  <si>
    <t>0053772</t>
  </si>
  <si>
    <t>STAPLER LINEÁRNÍ S NOŽEM - TCT10; TLC10 (S PZT 005</t>
  </si>
  <si>
    <t>0053801</t>
  </si>
  <si>
    <t>ECMO - OXYGENÁTOR,PLS-SYSTÉM DLOUHODOBÉ ŽIVOTNÍ PO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</si>
  <si>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</si>
  <si>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</si>
  <si>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</si>
  <si>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</si>
  <si>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</si>
  <si>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</si>
  <si>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</si>
  <si>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</si>
  <si>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0068666</t>
  </si>
  <si>
    <t>IMPLANTÁT SPINÁLNÍ SYSTÉM VECTRA                 K</t>
  </si>
  <si>
    <t>0068670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</si>
  <si>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</si>
  <si>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</si>
  <si>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</si>
  <si>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</si>
  <si>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</si>
  <si>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</si>
  <si>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</si>
  <si>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</si>
  <si>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FIXÁTOR ZEVNÍ JEDNOROVINNÝ/DVOUROVINNÝ TRUBKOVÝ SY</t>
  </si>
  <si>
    <t>0073660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</si>
  <si>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</si>
  <si>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</si>
  <si>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</si>
  <si>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</si>
  <si>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</si>
  <si>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</si>
  <si>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</si>
  <si>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</si>
  <si>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</si>
  <si>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</si>
  <si>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</si>
  <si>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</si>
  <si>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</si>
  <si>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</si>
  <si>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</si>
  <si>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</si>
  <si>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</si>
  <si>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</si>
  <si>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</si>
  <si>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</si>
  <si>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</si>
  <si>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</si>
  <si>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</si>
  <si>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</si>
  <si>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</si>
  <si>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</si>
  <si>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0083212</t>
  </si>
  <si>
    <t>DLAHA LCP NIZKOPROFILOVÁ  REKONSTRUKČNÍ PÁNEV OCEL</t>
  </si>
  <si>
    <t>0083217</t>
  </si>
  <si>
    <t>0096970</t>
  </si>
  <si>
    <t>IMPLANTÁT KOSTNÍ PRO VERTEBROPLASTIKU PERKUTÁNNÍ</t>
  </si>
  <si>
    <t>0097029</t>
  </si>
  <si>
    <t>DLAHA LCP METAFYZÁRNÍ MALÝ FRAGMENT OCEL TITAN</t>
  </si>
  <si>
    <t>0099934</t>
  </si>
  <si>
    <t>ŠROUB SAMOVRTNÝ KANYLOVANÝ VELKÝ FRAGMENT TITAN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</si>
  <si>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</si>
  <si>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</si>
  <si>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</si>
  <si>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</si>
  <si>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</si>
  <si>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</si>
  <si>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</si>
  <si>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</si>
  <si>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</si>
  <si>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</si>
  <si>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</si>
  <si>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</si>
  <si>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</si>
  <si>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</si>
  <si>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0073963</t>
  </si>
  <si>
    <t>ŠROUB SAMOŘEZNÝ KORTIKÁLNÍ PÁNEV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</si>
  <si>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</si>
  <si>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</si>
  <si>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</si>
  <si>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</si>
  <si>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</si>
  <si>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</si>
  <si>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</si>
  <si>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</si>
  <si>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0163202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</si>
  <si>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</si>
  <si>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</si>
  <si>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</si>
  <si>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</si>
  <si>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</si>
  <si>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</si>
  <si>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</si>
  <si>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</si>
  <si>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0107484</t>
  </si>
  <si>
    <t>DLAHA LCP HUMERUS DISTÁLNÍ MALÝ FRAGMNENT OCEL TIT</t>
  </si>
  <si>
    <t>0073264</t>
  </si>
  <si>
    <t>K-DRÁT MEDIN</t>
  </si>
  <si>
    <t>0114292</t>
  </si>
  <si>
    <t>IMPLANTÁT SPINÁL.NÁHRADA MEZIOBRATL. FUSION CAGE K</t>
  </si>
  <si>
    <t>0002263</t>
  </si>
  <si>
    <t>FIXÁTOR ZEVNÍ JEDNOROVINNÝ TUBULÁRNÍ,SYNTHES</t>
  </si>
  <si>
    <t>0031470</t>
  </si>
  <si>
    <t>0027779</t>
  </si>
  <si>
    <t>DLAHA LCP REKONSTRUKČNÍ OCEL VELKÝ FRAGMENT TITAN</t>
  </si>
  <si>
    <t>0092323</t>
  </si>
  <si>
    <t>KATETR BALÓNKOVÝ FOGARTY EMBOLEKTOMICKÝ - 55.000.0</t>
  </si>
  <si>
    <t>0054403</t>
  </si>
  <si>
    <t>OXYGENÁTOR SAFE MAXI</t>
  </si>
  <si>
    <t>0163219</t>
  </si>
  <si>
    <t>0163235</t>
  </si>
  <si>
    <t>0163208</t>
  </si>
  <si>
    <t>00651</t>
  </si>
  <si>
    <t>OD TYPU 51 - PRO NEMOCNICE TYPU 3, (KATEGORIE 6) -</t>
  </si>
  <si>
    <t>00655</t>
  </si>
  <si>
    <t>OD TYPU 55 - PRO NEMOCNICE TYPU 3, (KATEGORIE 6) -</t>
  </si>
  <si>
    <t>25099</t>
  </si>
  <si>
    <t xml:space="preserve">URGENTNÍ FLEXIBILNÍ BRONCHOSKOPIE S TERAPEUTICKÝM 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</si>
  <si>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</si>
  <si>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</si>
  <si>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</si>
  <si>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</si>
  <si>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</si>
  <si>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</si>
  <si>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</si>
  <si>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</si>
  <si>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</si>
  <si>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</si>
  <si>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</si>
  <si>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</si>
  <si>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</si>
  <si>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</si>
  <si>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</si>
  <si>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</si>
  <si>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</si>
  <si>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</si>
  <si>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</si>
  <si>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</si>
  <si>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</si>
  <si>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</si>
  <si>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</si>
  <si>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</si>
  <si>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</si>
  <si>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</si>
  <si>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</si>
  <si>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</si>
  <si>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</si>
  <si>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08</t>
  </si>
  <si>
    <t>78242</t>
  </si>
  <si>
    <t>09</t>
  </si>
  <si>
    <t>10</t>
  </si>
  <si>
    <t>78231</t>
  </si>
  <si>
    <t>78830</t>
  </si>
  <si>
    <t>ZAVEDENÍ INTRAJEJUNÁLNÍ SONDY PRO ENTERÁLNÍ VÝŽIVU</t>
  </si>
  <si>
    <t>11</t>
  </si>
  <si>
    <t>0049990</t>
  </si>
  <si>
    <t>ELEKTRODA DEFIBRILAČNÍ ENDOKARDIÁLNÍ LINOX T,TD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</si>
  <si>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</si>
  <si>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</si>
  <si>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</si>
  <si>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</si>
  <si>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</si>
  <si>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</si>
  <si>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</si>
  <si>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</si>
  <si>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</si>
  <si>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</si>
  <si>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</si>
  <si>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</si>
  <si>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78117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</si>
  <si>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</si>
  <si>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</si>
  <si>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</si>
  <si>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</si>
  <si>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</si>
  <si>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</si>
  <si>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</si>
  <si>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</si>
  <si>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</si>
  <si>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</si>
  <si>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</si>
  <si>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</si>
  <si>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</si>
  <si>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</si>
  <si>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</si>
  <si>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</si>
  <si>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</si>
  <si>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</si>
  <si>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</si>
  <si>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</si>
  <si>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</si>
  <si>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</si>
  <si>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</si>
  <si>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</si>
  <si>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</si>
  <si>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</si>
  <si>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</si>
  <si>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01443</t>
  </si>
  <si>
    <t xml:space="preserve">KRANIÁLNÍ A INTRAKRANIÁLNÍ PORANĚNÍ S MCC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</si>
  <si>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</si>
  <si>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</si>
  <si>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</si>
  <si>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</si>
  <si>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</si>
  <si>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</si>
  <si>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</si>
  <si>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</si>
  <si>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</si>
  <si>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</si>
  <si>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05103</t>
  </si>
  <si>
    <t xml:space="preserve">JINÉ PERKUTÁNNÍ KARDIOVASKULÁRNÍ VÝKONY PŘI AKUTNÍM INFARKTU                                        </t>
  </si>
  <si>
    <t>05203</t>
  </si>
  <si>
    <t xml:space="preserve">JINÉ VÝKONY PŘI ONEMOCNĚNÍCH A PORUCHÁCH OBĚHOVÉHO SYSTÉMU S                                        </t>
  </si>
  <si>
    <t>05373</t>
  </si>
  <si>
    <t xml:space="preserve">NEOBJASNĚNÁ SRDEČNÍ ZÁSTAVA S MCC                                                                   </t>
  </si>
  <si>
    <t>07343</t>
  </si>
  <si>
    <t xml:space="preserve">JINÉ PORUCHY ŽLUČOVÝCH CEST S MCC                                                                   </t>
  </si>
  <si>
    <t>10302</t>
  </si>
  <si>
    <t xml:space="preserve">DIABETES, NUTRIČNÍ A JINÉ METABOLICKÉ PORUCHY S CC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</si>
  <si>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</si>
  <si>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</si>
  <si>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</si>
  <si>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</si>
  <si>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23323</t>
  </si>
  <si>
    <t xml:space="preserve">JINÉ FAKTORY OVLIVŇUJÍCÍ ZDRAVOTNÍ STAV S MCC      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</si>
  <si>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</si>
  <si>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</si>
  <si>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</si>
  <si>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</si>
  <si>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</si>
  <si>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</si>
  <si>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</si>
  <si>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</si>
  <si>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</si>
  <si>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</si>
  <si>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</si>
  <si>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</si>
  <si>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</si>
  <si>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</si>
  <si>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</si>
  <si>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</si>
  <si>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</si>
  <si>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</si>
  <si>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</si>
  <si>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</si>
  <si>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</si>
  <si>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</si>
  <si>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</si>
  <si>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</si>
  <si>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</si>
  <si>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</si>
  <si>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</si>
  <si>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</si>
  <si>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0002018</t>
  </si>
  <si>
    <t>99mTc-makrosalb inj.</t>
  </si>
  <si>
    <t>47269</t>
  </si>
  <si>
    <t>TOMOGRAFICKÁ SCINTIGRAFIE - SPECT</t>
  </si>
  <si>
    <t>47257</t>
  </si>
  <si>
    <t>SCINTIGRAFIE PLIC PERFÚZNÍ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</si>
  <si>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</si>
  <si>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</si>
  <si>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</si>
  <si>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</si>
  <si>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</si>
  <si>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</si>
  <si>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</si>
  <si>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</si>
  <si>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</si>
  <si>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</si>
  <si>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</si>
  <si>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</si>
  <si>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</si>
  <si>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</si>
  <si>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</si>
  <si>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</si>
  <si>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</si>
  <si>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</si>
  <si>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</si>
  <si>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</si>
  <si>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</si>
  <si>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</si>
  <si>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</si>
  <si>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</si>
  <si>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</si>
  <si>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</si>
  <si>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</si>
  <si>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</si>
  <si>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</si>
  <si>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</si>
  <si>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</si>
  <si>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</si>
  <si>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</si>
  <si>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</si>
  <si>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</si>
  <si>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</si>
  <si>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</si>
  <si>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</si>
  <si>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</si>
  <si>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</si>
  <si>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</si>
  <si>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</si>
  <si>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</si>
  <si>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</si>
  <si>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</si>
  <si>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</si>
  <si>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</si>
  <si>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</si>
  <si>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</si>
  <si>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</si>
  <si>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</si>
  <si>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</si>
  <si>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</si>
  <si>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</si>
  <si>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</si>
  <si>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</si>
  <si>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</si>
  <si>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</si>
  <si>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</si>
  <si>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</si>
  <si>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</si>
  <si>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</si>
  <si>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</si>
  <si>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</si>
  <si>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</si>
  <si>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</si>
  <si>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</si>
  <si>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</si>
  <si>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</si>
  <si>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</si>
  <si>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</si>
  <si>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</si>
  <si>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</si>
  <si>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</si>
  <si>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</si>
  <si>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</si>
  <si>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</si>
  <si>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</si>
  <si>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</si>
  <si>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</si>
  <si>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</si>
  <si>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</si>
  <si>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</si>
  <si>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</si>
  <si>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</si>
  <si>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</si>
  <si>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</si>
  <si>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</si>
  <si>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</si>
  <si>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</si>
  <si>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</si>
  <si>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</si>
  <si>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</si>
  <si>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</si>
  <si>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</si>
  <si>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</si>
  <si>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</si>
  <si>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</si>
  <si>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</si>
  <si>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</si>
  <si>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</si>
  <si>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</si>
  <si>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</si>
  <si>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</si>
  <si>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</si>
  <si>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</si>
  <si>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</si>
  <si>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</si>
  <si>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</si>
  <si>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</si>
  <si>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</si>
  <si>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</si>
  <si>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</si>
  <si>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</si>
  <si>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</si>
  <si>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</si>
  <si>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</si>
  <si>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</si>
  <si>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</si>
  <si>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</si>
  <si>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</si>
  <si>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</si>
  <si>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</si>
  <si>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</si>
  <si>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</si>
  <si>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</si>
  <si>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</si>
  <si>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</si>
  <si>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</si>
  <si>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</si>
  <si>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</si>
  <si>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</si>
  <si>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</si>
  <si>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</si>
  <si>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</si>
  <si>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</si>
  <si>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</si>
  <si>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</si>
  <si>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</si>
  <si>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</si>
  <si>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</si>
  <si>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</si>
  <si>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</si>
  <si>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</si>
  <si>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</si>
  <si>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</si>
  <si>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</si>
  <si>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</si>
  <si>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</si>
  <si>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</si>
  <si>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</si>
  <si>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</si>
  <si>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</si>
  <si>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</si>
  <si>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</si>
  <si>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</si>
  <si>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</si>
  <si>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</si>
  <si>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</si>
  <si>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</si>
  <si>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</si>
  <si>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</si>
  <si>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</si>
  <si>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</si>
  <si>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</si>
  <si>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</si>
  <si>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</si>
  <si>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</si>
  <si>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</si>
  <si>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</si>
  <si>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</si>
  <si>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</si>
  <si>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</si>
  <si>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</si>
  <si>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</si>
  <si>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</si>
  <si>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</si>
  <si>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</si>
  <si>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</si>
  <si>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</si>
  <si>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</si>
  <si>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</si>
  <si>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</si>
  <si>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</si>
  <si>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</si>
  <si>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</si>
  <si>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</si>
  <si>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</si>
  <si>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</si>
  <si>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</si>
  <si>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</si>
  <si>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</si>
  <si>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</si>
  <si>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</si>
  <si>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</si>
  <si>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</si>
  <si>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</si>
  <si>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</si>
  <si>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</si>
  <si>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</si>
  <si>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</si>
  <si>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</si>
  <si>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</si>
  <si>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</si>
  <si>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</si>
  <si>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</si>
  <si>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</si>
  <si>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</si>
  <si>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</si>
  <si>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</si>
  <si>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</si>
  <si>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</si>
  <si>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</si>
  <si>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</si>
  <si>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</si>
  <si>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</si>
  <si>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</si>
  <si>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</si>
  <si>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</si>
  <si>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</si>
  <si>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</si>
  <si>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</si>
  <si>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</si>
  <si>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</si>
  <si>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</si>
  <si>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</si>
  <si>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</si>
  <si>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</si>
  <si>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</si>
  <si>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</si>
  <si>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</si>
  <si>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</si>
  <si>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</si>
  <si>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</si>
  <si>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</si>
  <si>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</si>
  <si>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</si>
  <si>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</si>
  <si>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</si>
  <si>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</si>
  <si>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</si>
  <si>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</si>
  <si>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</si>
  <si>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</si>
  <si>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</si>
  <si>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</si>
  <si>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</si>
  <si>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</si>
  <si>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</si>
  <si>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</si>
  <si>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</si>
  <si>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</si>
  <si>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</si>
  <si>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</si>
  <si>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</si>
  <si>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</si>
  <si>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</si>
  <si>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</si>
  <si>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</si>
  <si>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</si>
  <si>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</si>
  <si>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</si>
  <si>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81323</t>
  </si>
  <si>
    <t>ADENOSINDEAMINÁZA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</si>
  <si>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</si>
  <si>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</si>
  <si>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</si>
  <si>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</si>
  <si>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</si>
  <si>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</si>
  <si>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</si>
  <si>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</si>
  <si>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</si>
  <si>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</si>
  <si>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</si>
  <si>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</si>
  <si>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</si>
  <si>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</si>
  <si>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</si>
  <si>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</si>
  <si>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</si>
  <si>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</si>
  <si>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</si>
  <si>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</si>
  <si>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</si>
  <si>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</si>
  <si>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0077018</t>
  </si>
  <si>
    <t>ULTRAVIST 370</t>
  </si>
  <si>
    <t>0077019</t>
  </si>
  <si>
    <t>0077024</t>
  </si>
  <si>
    <t>ULTRAVIST 300</t>
  </si>
  <si>
    <t>0093626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</si>
  <si>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</si>
  <si>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</si>
  <si>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</si>
  <si>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</si>
  <si>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</si>
  <si>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</si>
  <si>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</si>
  <si>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</si>
  <si>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</si>
  <si>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</si>
  <si>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</si>
  <si>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</si>
  <si>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</si>
  <si>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0048523</t>
  </si>
  <si>
    <t>VODIČ INTERVENČNÍ SELECTIVA DO 145CM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</si>
  <si>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</si>
  <si>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</si>
  <si>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</si>
  <si>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</si>
  <si>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</si>
  <si>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</si>
  <si>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</si>
  <si>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</si>
  <si>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</si>
  <si>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</si>
  <si>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</si>
  <si>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</si>
  <si>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</si>
  <si>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</si>
  <si>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</si>
  <si>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</si>
  <si>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</si>
  <si>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</si>
  <si>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</si>
  <si>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</si>
  <si>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</si>
  <si>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</si>
  <si>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</si>
  <si>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</si>
  <si>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</si>
  <si>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</si>
  <si>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</si>
  <si>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</si>
  <si>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</si>
  <si>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</si>
  <si>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</si>
  <si>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</si>
  <si>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</si>
  <si>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</si>
  <si>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</si>
  <si>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</si>
  <si>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</si>
  <si>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</si>
  <si>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</si>
  <si>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</si>
  <si>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</si>
  <si>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0048349</t>
  </si>
  <si>
    <t>KATETR INFUZNÍ VODIČ PROSTREAM 41271..41278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</si>
  <si>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</si>
  <si>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</si>
  <si>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</si>
  <si>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</si>
  <si>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</si>
  <si>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</si>
  <si>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</si>
  <si>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</si>
  <si>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</si>
  <si>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</si>
  <si>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</si>
  <si>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</si>
  <si>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</si>
  <si>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</si>
  <si>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</si>
  <si>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</si>
  <si>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</si>
  <si>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</si>
  <si>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</si>
  <si>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</si>
  <si>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</si>
  <si>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</si>
  <si>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</si>
  <si>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</si>
  <si>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</si>
  <si>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</si>
  <si>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</si>
  <si>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</si>
  <si>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</si>
  <si>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</si>
  <si>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</si>
  <si>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</si>
  <si>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</si>
  <si>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</si>
  <si>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</si>
  <si>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</si>
  <si>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</si>
  <si>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</si>
  <si>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</si>
  <si>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</si>
  <si>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</si>
  <si>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</si>
  <si>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</si>
  <si>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</si>
  <si>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</si>
  <si>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</si>
  <si>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</si>
  <si>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</si>
  <si>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</si>
  <si>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</si>
  <si>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</si>
  <si>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</si>
  <si>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</si>
  <si>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</si>
  <si>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</si>
  <si>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</si>
  <si>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</si>
  <si>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</si>
  <si>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</si>
  <si>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</si>
  <si>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</si>
  <si>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</si>
  <si>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</si>
  <si>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</si>
  <si>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</si>
  <si>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</si>
  <si>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</si>
  <si>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</si>
  <si>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</si>
  <si>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</si>
  <si>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</si>
  <si>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</si>
  <si>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</si>
  <si>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</si>
  <si>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</si>
  <si>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</si>
  <si>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</si>
  <si>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</si>
  <si>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</si>
  <si>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</si>
  <si>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</si>
  <si>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</si>
  <si>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</si>
  <si>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</si>
  <si>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</si>
  <si>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</si>
  <si>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</si>
  <si>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</si>
  <si>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</si>
  <si>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</si>
  <si>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</si>
  <si>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</si>
  <si>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</si>
  <si>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</si>
  <si>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</si>
  <si>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</si>
  <si>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</si>
  <si>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</si>
  <si>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</si>
  <si>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</si>
  <si>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</si>
  <si>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</si>
  <si>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</si>
  <si>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</si>
  <si>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</si>
  <si>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</si>
  <si>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</si>
  <si>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</si>
  <si>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</si>
  <si>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</si>
  <si>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</si>
  <si>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</si>
  <si>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</si>
  <si>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</si>
  <si>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</si>
  <si>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</si>
  <si>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</si>
  <si>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</si>
  <si>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</si>
  <si>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</si>
  <si>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</si>
  <si>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</si>
  <si>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</si>
  <si>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</si>
  <si>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</si>
  <si>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</si>
  <si>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</si>
  <si>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</si>
  <si>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</si>
  <si>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</si>
  <si>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</si>
  <si>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</si>
  <si>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</si>
  <si>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</si>
  <si>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</si>
  <si>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</si>
  <si>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</si>
  <si>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</si>
  <si>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</si>
  <si>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</si>
  <si>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</si>
  <si>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</si>
  <si>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</si>
  <si>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</si>
  <si>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</si>
  <si>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</si>
  <si>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</si>
  <si>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</si>
  <si>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</si>
  <si>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</si>
  <si>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</si>
  <si>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</si>
  <si>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</si>
  <si>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</si>
  <si>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</si>
  <si>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</si>
  <si>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</si>
  <si>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</si>
  <si>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</si>
  <si>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</si>
  <si>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</si>
  <si>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</si>
  <si>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</si>
  <si>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</si>
  <si>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</si>
  <si>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</si>
  <si>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</si>
  <si>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</si>
  <si>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</si>
  <si>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</si>
  <si>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</si>
  <si>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</si>
  <si>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</si>
  <si>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</si>
  <si>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</si>
  <si>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</si>
  <si>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</si>
  <si>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</si>
  <si>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</si>
  <si>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</si>
  <si>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</si>
  <si>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</si>
  <si>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</si>
  <si>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</si>
  <si>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</si>
  <si>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</si>
  <si>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</si>
  <si>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</si>
  <si>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</si>
  <si>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</si>
  <si>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</si>
  <si>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82123</t>
  </si>
  <si>
    <t>PRŮKAZ  BAKTERIÁLNÍHO, VIROVÉHO, PARAZITÁRNÍHO EV.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</si>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</sst>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30" xfId="0" applyNumberFormat="1" applyFont="1" applyBorder="1"/>
    <xf numFmtId="173" fontId="35" fillId="0" borderId="31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21" xfId="0" applyNumberFormat="1" applyFont="1" applyBorder="1"/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0" fontId="5" fillId="0" borderId="144" xfId="0" applyFont="1" applyBorder="1"/>
    <xf numFmtId="3" fontId="35" fillId="0" borderId="144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0.19267773506093303</c:v>
                </c:pt>
                <c:pt idx="1">
                  <c:v>0.35021064836816984</c:v>
                </c:pt>
                <c:pt idx="2">
                  <c:v>0.39040481986290054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137472"/>
        <c:axId val="1688139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0.32609198543075363</c:v>
                </c:pt>
                <c:pt idx="1">
                  <c:v>0.32609198543075363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049216"/>
        <c:axId val="1532051392"/>
      </c:scatterChart>
      <c:catAx>
        <c:axId val="16881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881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813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88137472"/>
        <c:crosses val="autoZero"/>
        <c:crossBetween val="between"/>
      </c:valAx>
      <c:valAx>
        <c:axId val="1532049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051392"/>
        <c:crosses val="max"/>
        <c:crossBetween val="midCat"/>
      </c:valAx>
      <c:valAx>
        <c:axId val="1532051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049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1.0652173913043479</c:v>
                </c:pt>
                <c:pt idx="1">
                  <c:v>0.8603448275862069</c:v>
                </c:pt>
                <c:pt idx="2">
                  <c:v>0.85066371681415931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052480"/>
        <c:axId val="15320497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053024"/>
        <c:axId val="1532037792"/>
      </c:scatterChart>
      <c:catAx>
        <c:axId val="15320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0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049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32052480"/>
        <c:crosses val="autoZero"/>
        <c:crossBetween val="between"/>
      </c:valAx>
      <c:valAx>
        <c:axId val="1532053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037792"/>
        <c:crosses val="max"/>
        <c:crossBetween val="midCat"/>
      </c:valAx>
      <c:valAx>
        <c:axId val="15320377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320530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38" t="s">
        <v>132</v>
      </c>
      <c r="B1" s="538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34" t="s">
        <v>182</v>
      </c>
      <c r="B3" s="53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6" t="s">
        <v>133</v>
      </c>
      <c r="B10" s="53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66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2196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0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3276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66" t="s">
        <v>3277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3332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4091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37" t="s">
        <v>134</v>
      </c>
      <c r="B25" s="53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4096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4142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4252</v>
      </c>
      <c r="C28" s="51" t="s">
        <v>154</v>
      </c>
    </row>
    <row r="29" spans="1:3" ht="14.4" customHeight="1" x14ac:dyDescent="0.3">
      <c r="A29" s="486" t="str">
        <f>HYPERLINK("#'"&amp;C29&amp;"'!A1",C29)</f>
        <v>ZV Vykáz.-A Det.Lék.</v>
      </c>
      <c r="B29" s="180" t="s">
        <v>4253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4877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4933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5575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38" t="s">
        <v>151</v>
      </c>
      <c r="B1" s="538"/>
      <c r="C1" s="539"/>
      <c r="D1" s="539"/>
      <c r="E1" s="539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47084.951596458239</v>
      </c>
      <c r="D4" s="280">
        <f ca="1">IF(ISERROR(VLOOKUP("Náklady celkem",INDIRECT("HI!$A:$G"),5,0)),0,VLOOKUP("Náklady celkem",INDIRECT("HI!$A:$G"),5,0))</f>
        <v>47297.66732000003</v>
      </c>
      <c r="E4" s="281">
        <f ca="1">IF(C4=0,0,D4/C4)</f>
        <v>1.0045177008009878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6051.6326889114289</v>
      </c>
      <c r="D7" s="288">
        <f>IF(ISERROR(HI!E5),"",HI!E5)</f>
        <v>6732.4769799999995</v>
      </c>
      <c r="E7" s="285">
        <f t="shared" ref="E7:E15" si="0">IF(C7=0,0,D7/C7)</f>
        <v>1.1125058849549974</v>
      </c>
    </row>
    <row r="8" spans="1:5" ht="14.4" customHeight="1" x14ac:dyDescent="0.3">
      <c r="A8" s="45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0.89771904226292143</v>
      </c>
      <c r="E8" s="285">
        <f t="shared" si="0"/>
        <v>0.99746560251435712</v>
      </c>
    </row>
    <row r="9" spans="1:5" ht="14.4" customHeight="1" x14ac:dyDescent="0.3">
      <c r="A9" s="453" t="str">
        <f>HYPERLINK("#'LŽ Statim'!A1","Podíl statimových žádanek (max. 30%)")</f>
        <v>Podíl statimových žádanek (max. 30%)</v>
      </c>
      <c r="B9" s="451" t="s">
        <v>264</v>
      </c>
      <c r="C9" s="452">
        <v>0.3</v>
      </c>
      <c r="D9" s="452">
        <f>IF('LŽ Statim'!G3="",0,'LŽ Statim'!G3)</f>
        <v>0.102122776821572</v>
      </c>
      <c r="E9" s="285">
        <f>IF(C9=0,0,D9/C9)</f>
        <v>0.3404092560719067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0.80241479118990278</v>
      </c>
      <c r="E11" s="285">
        <f t="shared" si="0"/>
        <v>1.3373579853165047</v>
      </c>
    </row>
    <row r="12" spans="1:5" ht="14.4" customHeight="1" x14ac:dyDescent="0.3">
      <c r="A12" s="45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0.31714571869961</v>
      </c>
      <c r="E12" s="285">
        <f t="shared" si="0"/>
        <v>0.39643214837451246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3334.2233739259932</v>
      </c>
      <c r="D15" s="288">
        <f>IF(ISERROR(HI!E6),"",HI!E6)</f>
        <v>3495.2474300000008</v>
      </c>
      <c r="E15" s="285">
        <f t="shared" si="0"/>
        <v>1.0482943216502032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32730.25</v>
      </c>
      <c r="D16" s="284">
        <f ca="1">IF(ISERROR(VLOOKUP("Osobní náklady (Kč) *",INDIRECT("HI!$A:$G"),5,0)),0,VLOOKUP("Osobní náklady (Kč) *",INDIRECT("HI!$A:$G"),5,0))</f>
        <v>32074.15023000001</v>
      </c>
      <c r="E16" s="285">
        <f ca="1">IF(C16=0,0,D16/C16)</f>
        <v>0.97995433062686688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15354.02535</v>
      </c>
      <c r="D18" s="303">
        <f ca="1">IF(ISERROR(VLOOKUP("Výnosy celkem",INDIRECT("HI!$A:$G"),5,0)),0,VLOOKUP("Výnosy celkem",INDIRECT("HI!$A:$G"),5,0))</f>
        <v>18465.237330000004</v>
      </c>
      <c r="E18" s="304">
        <f t="shared" ref="E18:E31" ca="1" si="1">IF(C18=0,0,D18/C18)</f>
        <v>1.2026316818605489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1123.13535</v>
      </c>
      <c r="D19" s="284">
        <f ca="1">IF(ISERROR(VLOOKUP("Ambulance *",INDIRECT("HI!$A:$G"),5,0)),0,VLOOKUP("Ambulance *",INDIRECT("HI!$A:$G"),5,0))</f>
        <v>1412.93733</v>
      </c>
      <c r="E19" s="285">
        <f t="shared" ca="1" si="1"/>
        <v>1.2580294351878427</v>
      </c>
    </row>
    <row r="20" spans="1:5" ht="14.4" customHeight="1" x14ac:dyDescent="0.3">
      <c r="A20" s="483" t="str">
        <f>HYPERLINK("#'ZV Vykáz.-A'!A1","Zdravotní výkony vykázané u ambulantních pacientů (min. 100 % 2016)")</f>
        <v>Zdravotní výkony vykázané u ambulantních pacientů (min. 100 % 2016)</v>
      </c>
      <c r="B20" s="484" t="s">
        <v>153</v>
      </c>
      <c r="C20" s="289">
        <v>1</v>
      </c>
      <c r="D20" s="289">
        <f>IF(ISERROR(VLOOKUP("Celkem:",'ZV Vykáz.-A'!$A:$AB,10,0)),"",VLOOKUP("Celkem:",'ZV Vykáz.-A'!$A:$AB,10,0))</f>
        <v>1.2580294351878427</v>
      </c>
      <c r="E20" s="285">
        <f t="shared" si="1"/>
        <v>1.2580294351878427</v>
      </c>
    </row>
    <row r="21" spans="1:5" ht="14.4" customHeight="1" x14ac:dyDescent="0.3">
      <c r="A21" s="481" t="str">
        <f>HYPERLINK("#'ZV Vykáz.-A'!A1","Specializovaná ambulantní péče")</f>
        <v>Specializovaná ambulantní péče</v>
      </c>
      <c r="B21" s="484" t="s">
        <v>153</v>
      </c>
      <c r="C21" s="289">
        <v>1</v>
      </c>
      <c r="D21" s="452">
        <f>IF(ISERROR(VLOOKUP("Specializovaná ambulantní péče",'ZV Vykáz.-A'!$A:$AB,10,0)),"",VLOOKUP("Specializovaná ambulantní péče",'ZV Vykáz.-A'!$A:$AB,10,0))</f>
        <v>1.2580294351878427</v>
      </c>
      <c r="E21" s="285">
        <f t="shared" si="1"/>
        <v>1.2580294351878427</v>
      </c>
    </row>
    <row r="22" spans="1:5" ht="14.4" customHeight="1" x14ac:dyDescent="0.3">
      <c r="A22" s="481" t="str">
        <f>HYPERLINK("#'ZV Vykáz.-A'!A1","Ambulantní péče ve vyjmenovaných odbornostech (§9)")</f>
        <v>Ambulantní péče ve vyjmenovaných odbornostech (§9)</v>
      </c>
      <c r="B22" s="484" t="s">
        <v>153</v>
      </c>
      <c r="C22" s="289">
        <v>1</v>
      </c>
      <c r="D22" s="45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4" t="s">
        <v>155</v>
      </c>
      <c r="C23" s="289">
        <v>0.85</v>
      </c>
      <c r="D23" s="289">
        <f>IF(ISERROR(VLOOKUP("Celkem:",'ZV Vykáz.-H'!$A:$S,7,0)),"",VLOOKUP("Celkem:",'ZV Vykáz.-H'!$A:$S,7,0))</f>
        <v>1.1007769753158181</v>
      </c>
      <c r="E23" s="285">
        <f t="shared" si="1"/>
        <v>1.2950317356656684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14230.89</v>
      </c>
      <c r="D24" s="284">
        <f ca="1">IF(ISERROR(VLOOKUP("Hospitalizace *",INDIRECT("HI!$A:$G"),5,0)),0,VLOOKUP("Hospitalizace *",INDIRECT("HI!$A:$G"),5,0))</f>
        <v>17052.300000000003</v>
      </c>
      <c r="E24" s="285">
        <f ca="1">IF(C24=0,0,D24/C24)</f>
        <v>1.1982595607161606</v>
      </c>
    </row>
    <row r="25" spans="1:5" ht="14.4" customHeight="1" x14ac:dyDescent="0.3">
      <c r="A25" s="483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1.1982595607161606</v>
      </c>
      <c r="E25" s="285">
        <f t="shared" si="1"/>
        <v>1.1982595607161606</v>
      </c>
    </row>
    <row r="26" spans="1:5" ht="14.4" customHeight="1" x14ac:dyDescent="0.3">
      <c r="A26" s="482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1.2564522514166789</v>
      </c>
      <c r="E26" s="285">
        <f t="shared" si="1"/>
        <v>1.2564522514166789</v>
      </c>
    </row>
    <row r="27" spans="1:5" ht="14.4" customHeight="1" x14ac:dyDescent="0.3">
      <c r="A27" s="482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0.40203664727002603</v>
      </c>
      <c r="E27" s="285">
        <f t="shared" si="1"/>
        <v>0.40203664727002603</v>
      </c>
    </row>
    <row r="28" spans="1:5" ht="14.4" customHeight="1" x14ac:dyDescent="0.3">
      <c r="A28" s="481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1.1904761904761905</v>
      </c>
      <c r="E29" s="285">
        <f t="shared" si="1"/>
        <v>1.2531328320802007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0.85066371681415931</v>
      </c>
      <c r="E30" s="285">
        <f t="shared" si="1"/>
        <v>0.85066371681415931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1.1105724463859969</v>
      </c>
      <c r="E31" s="285">
        <f t="shared" si="1"/>
        <v>1.1690236277747337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49" t="s">
        <v>175</v>
      </c>
      <c r="B1" s="549"/>
      <c r="C1" s="549"/>
      <c r="D1" s="549"/>
      <c r="E1" s="549"/>
      <c r="F1" s="549"/>
      <c r="G1" s="549"/>
      <c r="H1" s="549"/>
      <c r="I1" s="549"/>
      <c r="J1" s="549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40"/>
      <c r="B3" s="216">
        <v>2015</v>
      </c>
      <c r="C3" s="44">
        <v>2016</v>
      </c>
      <c r="D3" s="11"/>
      <c r="E3" s="544">
        <v>2017</v>
      </c>
      <c r="F3" s="545"/>
      <c r="G3" s="545"/>
      <c r="H3" s="546"/>
      <c r="I3" s="547">
        <v>2017</v>
      </c>
      <c r="J3" s="548"/>
    </row>
    <row r="4" spans="1:10" ht="14.4" customHeight="1" thickBot="1" x14ac:dyDescent="0.35">
      <c r="A4" s="541"/>
      <c r="B4" s="542" t="s">
        <v>94</v>
      </c>
      <c r="C4" s="54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7" t="s">
        <v>308</v>
      </c>
      <c r="J4" s="488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4156.9265200000036</v>
      </c>
      <c r="C5" s="33">
        <v>5948.6236399999998</v>
      </c>
      <c r="D5" s="12"/>
      <c r="E5" s="226">
        <v>6732.4769799999995</v>
      </c>
      <c r="F5" s="32">
        <v>6051.6326889114289</v>
      </c>
      <c r="G5" s="225">
        <f>E5-F5</f>
        <v>680.84429108857057</v>
      </c>
      <c r="H5" s="231">
        <f>IF(F5&lt;0.00000001,"",E5/F5)</f>
        <v>1.1125058849549974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2834.2875700000009</v>
      </c>
      <c r="C6" s="35">
        <v>2749.6609599999997</v>
      </c>
      <c r="D6" s="12"/>
      <c r="E6" s="227">
        <v>3495.2474300000008</v>
      </c>
      <c r="F6" s="34">
        <v>3334.2233739259932</v>
      </c>
      <c r="G6" s="228">
        <f>E6-F6</f>
        <v>161.0240560740076</v>
      </c>
      <c r="H6" s="232">
        <f>IF(F6&lt;0.00000001,"",E6/F6)</f>
        <v>1.0482943216502032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27161.899020000023</v>
      </c>
      <c r="C7" s="35">
        <v>30869.412369999998</v>
      </c>
      <c r="D7" s="12"/>
      <c r="E7" s="227">
        <v>32074.15023000001</v>
      </c>
      <c r="F7" s="34">
        <v>32730.25</v>
      </c>
      <c r="G7" s="228">
        <f>E7-F7</f>
        <v>-656.0997699999898</v>
      </c>
      <c r="H7" s="232">
        <f>IF(F7&lt;0.00000001,"",E7/F7)</f>
        <v>0.97995433062686688</v>
      </c>
    </row>
    <row r="8" spans="1:10" ht="14.4" customHeight="1" thickBot="1" x14ac:dyDescent="0.35">
      <c r="A8" s="1" t="s">
        <v>97</v>
      </c>
      <c r="B8" s="15">
        <v>3983.3088599999978</v>
      </c>
      <c r="C8" s="37">
        <v>4782.3487699999969</v>
      </c>
      <c r="D8" s="12"/>
      <c r="E8" s="229">
        <v>4995.7926800000187</v>
      </c>
      <c r="F8" s="36">
        <v>4968.8455336208099</v>
      </c>
      <c r="G8" s="230">
        <f>E8-F8</f>
        <v>26.947146379208789</v>
      </c>
      <c r="H8" s="233">
        <f>IF(F8&lt;0.00000001,"",E8/F8)</f>
        <v>1.0054232207857692</v>
      </c>
    </row>
    <row r="9" spans="1:10" ht="14.4" customHeight="1" thickBot="1" x14ac:dyDescent="0.35">
      <c r="A9" s="2" t="s">
        <v>98</v>
      </c>
      <c r="B9" s="3">
        <v>38136.421970000025</v>
      </c>
      <c r="C9" s="39">
        <v>44350.045739999994</v>
      </c>
      <c r="D9" s="12"/>
      <c r="E9" s="3">
        <v>47297.66732000003</v>
      </c>
      <c r="F9" s="38">
        <v>47084.951596458239</v>
      </c>
      <c r="G9" s="38">
        <f>E9-F9</f>
        <v>212.71572354179079</v>
      </c>
      <c r="H9" s="234">
        <f>IF(F9&lt;0.00000001,"",E9/F9)</f>
        <v>1.0045177008009878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1002.043</v>
      </c>
      <c r="C11" s="33">
        <f>IF(ISERROR(VLOOKUP("Celkem:",'ZV Vykáz.-A'!A:H,5,0)),0,VLOOKUP("Celkem:",'ZV Vykáz.-A'!A:H,5,0)/1000)</f>
        <v>1123.13535</v>
      </c>
      <c r="D11" s="12"/>
      <c r="E11" s="226">
        <f>IF(ISERROR(VLOOKUP("Celkem:",'ZV Vykáz.-A'!A:H,8,0)),0,VLOOKUP("Celkem:",'ZV Vykáz.-A'!A:H,8,0)/1000)</f>
        <v>1412.93733</v>
      </c>
      <c r="F11" s="32">
        <f>C11</f>
        <v>1123.13535</v>
      </c>
      <c r="G11" s="225">
        <f>E11-F11</f>
        <v>289.80197999999996</v>
      </c>
      <c r="H11" s="231">
        <f>IF(F11&lt;0.00000001,"",E11/F11)</f>
        <v>1.2580294351878427</v>
      </c>
      <c r="I11" s="225">
        <f>E11-B11</f>
        <v>410.89432999999997</v>
      </c>
      <c r="J11" s="231">
        <f>IF(B11&lt;0.00000001,"",E11/B11)</f>
        <v>1.4100565843980748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14657.100000000002</v>
      </c>
      <c r="C12" s="37">
        <f>IF(ISERROR(VLOOKUP("Celkem",CaseMix!A:D,3,0)),0,VLOOKUP("Celkem",CaseMix!A:D,3,0)*30)</f>
        <v>14230.89</v>
      </c>
      <c r="D12" s="12"/>
      <c r="E12" s="229">
        <f>IF(ISERROR(VLOOKUP("Celkem",CaseMix!A:D,4,0)),0,VLOOKUP("Celkem",CaseMix!A:D,4,0)*30)</f>
        <v>17052.300000000003</v>
      </c>
      <c r="F12" s="36">
        <f>C12</f>
        <v>14230.89</v>
      </c>
      <c r="G12" s="230">
        <f>E12-F12</f>
        <v>2821.4100000000035</v>
      </c>
      <c r="H12" s="233">
        <f>IF(F12&lt;0.00000001,"",E12/F12)</f>
        <v>1.1982595607161606</v>
      </c>
      <c r="I12" s="230">
        <f>E12-B12</f>
        <v>2395.2000000000007</v>
      </c>
      <c r="J12" s="233">
        <f>IF(B12&lt;0.00000001,"",E12/B12)</f>
        <v>1.1634156825019957</v>
      </c>
    </row>
    <row r="13" spans="1:10" ht="14.4" customHeight="1" thickBot="1" x14ac:dyDescent="0.35">
      <c r="A13" s="4" t="s">
        <v>101</v>
      </c>
      <c r="B13" s="9">
        <f>SUM(B11:B12)</f>
        <v>15659.143000000002</v>
      </c>
      <c r="C13" s="41">
        <f>SUM(C11:C12)</f>
        <v>15354.02535</v>
      </c>
      <c r="D13" s="12"/>
      <c r="E13" s="9">
        <f>SUM(E11:E12)</f>
        <v>18465.237330000004</v>
      </c>
      <c r="F13" s="40">
        <f>SUM(F11:F12)</f>
        <v>15354.02535</v>
      </c>
      <c r="G13" s="40">
        <f>E13-F13</f>
        <v>3111.2119800000037</v>
      </c>
      <c r="H13" s="235">
        <f>IF(F13&lt;0.00000001,"",E13/F13)</f>
        <v>1.2026316818605489</v>
      </c>
      <c r="I13" s="40">
        <f>SUM(I11:I12)</f>
        <v>2806.0943300000008</v>
      </c>
      <c r="J13" s="235">
        <f>IF(B13&lt;0.00000001,"",E13/B13)</f>
        <v>1.1791984612440158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0.410608604349885</v>
      </c>
      <c r="C15" s="43">
        <f>IF(C9=0,"",C13/C9)</f>
        <v>0.34620089097567641</v>
      </c>
      <c r="D15" s="12"/>
      <c r="E15" s="10">
        <f>IF(E9=0,"",E13/E9)</f>
        <v>0.3904048207086081</v>
      </c>
      <c r="F15" s="42">
        <f>IF(F9=0,"",F13/F9)</f>
        <v>0.32609198543075363</v>
      </c>
      <c r="G15" s="42">
        <f>IF(ISERROR(F15-E15),"",E15-F15)</f>
        <v>6.4312835277854474E-2</v>
      </c>
      <c r="H15" s="236">
        <f>IF(ISERROR(F15-E15),"",IF(F15&lt;0.00000001,"",E15/F15))</f>
        <v>1.1972229866149575</v>
      </c>
    </row>
    <row r="17" spans="1:8" ht="14.4" customHeight="1" x14ac:dyDescent="0.3">
      <c r="A17" s="222" t="s">
        <v>202</v>
      </c>
    </row>
    <row r="18" spans="1:8" ht="14.4" customHeight="1" x14ac:dyDescent="0.3">
      <c r="A18" s="424" t="s">
        <v>240</v>
      </c>
      <c r="B18" s="425"/>
      <c r="C18" s="425"/>
      <c r="D18" s="425"/>
      <c r="E18" s="425"/>
      <c r="F18" s="425"/>
      <c r="G18" s="425"/>
      <c r="H18" s="425"/>
    </row>
    <row r="19" spans="1:8" x14ac:dyDescent="0.3">
      <c r="A19" s="423" t="s">
        <v>239</v>
      </c>
      <c r="B19" s="425"/>
      <c r="C19" s="425"/>
      <c r="D19" s="425"/>
      <c r="E19" s="425"/>
      <c r="F19" s="425"/>
      <c r="G19" s="425"/>
      <c r="H19" s="425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38" t="s">
        <v>128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0.19267773506093303</v>
      </c>
      <c r="C4" s="323">
        <f t="shared" ref="C4:M4" si="0">(C10+C8)/C6</f>
        <v>0.35021064836816984</v>
      </c>
      <c r="D4" s="323">
        <f t="shared" si="0"/>
        <v>0.39040481986290054</v>
      </c>
      <c r="E4" s="323">
        <f t="shared" si="0"/>
        <v>2.9873297565407287E-2</v>
      </c>
      <c r="F4" s="323">
        <f t="shared" si="0"/>
        <v>2.9873297565407287E-2</v>
      </c>
      <c r="G4" s="323">
        <f t="shared" si="0"/>
        <v>2.9873297565407287E-2</v>
      </c>
      <c r="H4" s="323">
        <f t="shared" si="0"/>
        <v>2.9873297565407287E-2</v>
      </c>
      <c r="I4" s="323">
        <f t="shared" si="0"/>
        <v>2.9873297565407287E-2</v>
      </c>
      <c r="J4" s="323">
        <f t="shared" si="0"/>
        <v>2.9873297565407287E-2</v>
      </c>
      <c r="K4" s="323">
        <f t="shared" si="0"/>
        <v>2.9873297565407287E-2</v>
      </c>
      <c r="L4" s="323">
        <f t="shared" si="0"/>
        <v>2.9873297565407287E-2</v>
      </c>
      <c r="M4" s="323">
        <f t="shared" si="0"/>
        <v>2.9873297565407287E-2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16327.92517</v>
      </c>
      <c r="C5" s="323">
        <f>IF(ISERROR(VLOOKUP($A5,'Man Tab'!$A:$Q,COLUMN()+2,0)),0,VLOOKUP($A5,'Man Tab'!$A:$Q,COLUMN()+2,0))</f>
        <v>15583.70585</v>
      </c>
      <c r="D5" s="323">
        <f>IF(ISERROR(VLOOKUP($A5,'Man Tab'!$A:$Q,COLUMN()+2,0)),0,VLOOKUP($A5,'Man Tab'!$A:$Q,COLUMN()+2,0))</f>
        <v>15386.0363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16327.92517</v>
      </c>
      <c r="C6" s="325">
        <f t="shared" ref="C6:M6" si="1">C5+B6</f>
        <v>31911.631020000001</v>
      </c>
      <c r="D6" s="325">
        <f t="shared" si="1"/>
        <v>47297.66732</v>
      </c>
      <c r="E6" s="325">
        <f t="shared" si="1"/>
        <v>47297.66732</v>
      </c>
      <c r="F6" s="325">
        <f t="shared" si="1"/>
        <v>47297.66732</v>
      </c>
      <c r="G6" s="325">
        <f t="shared" si="1"/>
        <v>47297.66732</v>
      </c>
      <c r="H6" s="325">
        <f t="shared" si="1"/>
        <v>47297.66732</v>
      </c>
      <c r="I6" s="325">
        <f t="shared" si="1"/>
        <v>47297.66732</v>
      </c>
      <c r="J6" s="325">
        <f t="shared" si="1"/>
        <v>47297.66732</v>
      </c>
      <c r="K6" s="325">
        <f t="shared" si="1"/>
        <v>47297.66732</v>
      </c>
      <c r="L6" s="325">
        <f t="shared" si="1"/>
        <v>47297.66732</v>
      </c>
      <c r="M6" s="325">
        <f t="shared" si="1"/>
        <v>47297.66732</v>
      </c>
    </row>
    <row r="7" spans="1:13" ht="14.4" customHeight="1" x14ac:dyDescent="0.3">
      <c r="A7" s="324" t="s">
        <v>126</v>
      </c>
      <c r="B7" s="324">
        <v>90.418999999999997</v>
      </c>
      <c r="C7" s="324">
        <v>342.30700000000002</v>
      </c>
      <c r="D7" s="324">
        <v>568.41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2712.5699999999997</v>
      </c>
      <c r="C8" s="325">
        <f t="shared" ref="C8:M8" si="2">C7*30</f>
        <v>10269.210000000001</v>
      </c>
      <c r="D8" s="325">
        <f t="shared" si="2"/>
        <v>17052.3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433457.63999999996</v>
      </c>
      <c r="C9" s="324">
        <v>473125.35</v>
      </c>
      <c r="D9" s="324">
        <v>506354.30000000005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433.45763999999997</v>
      </c>
      <c r="C10" s="325">
        <f t="shared" ref="C10:M10" si="3">C9/1000+B10</f>
        <v>906.58298999999988</v>
      </c>
      <c r="D10" s="325">
        <f t="shared" si="3"/>
        <v>1412.9372899999998</v>
      </c>
      <c r="E10" s="325">
        <f t="shared" si="3"/>
        <v>1412.9372899999998</v>
      </c>
      <c r="F10" s="325">
        <f t="shared" si="3"/>
        <v>1412.9372899999998</v>
      </c>
      <c r="G10" s="325">
        <f t="shared" si="3"/>
        <v>1412.9372899999998</v>
      </c>
      <c r="H10" s="325">
        <f t="shared" si="3"/>
        <v>1412.9372899999998</v>
      </c>
      <c r="I10" s="325">
        <f t="shared" si="3"/>
        <v>1412.9372899999998</v>
      </c>
      <c r="J10" s="325">
        <f t="shared" si="3"/>
        <v>1412.9372899999998</v>
      </c>
      <c r="K10" s="325">
        <f t="shared" si="3"/>
        <v>1412.9372899999998</v>
      </c>
      <c r="L10" s="325">
        <f t="shared" si="3"/>
        <v>1412.9372899999998</v>
      </c>
      <c r="M10" s="325">
        <f t="shared" si="3"/>
        <v>1412.9372899999998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0.32609198543075363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0.32609198543075363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0" t="s">
        <v>323</v>
      </c>
      <c r="B1" s="550"/>
      <c r="C1" s="550"/>
      <c r="D1" s="550"/>
      <c r="E1" s="550"/>
      <c r="F1" s="550"/>
      <c r="G1" s="550"/>
      <c r="H1" s="538"/>
      <c r="I1" s="538"/>
      <c r="J1" s="538"/>
      <c r="K1" s="538"/>
      <c r="L1" s="538"/>
      <c r="M1" s="538"/>
      <c r="N1" s="538"/>
      <c r="O1" s="538"/>
      <c r="P1" s="538"/>
      <c r="Q1" s="538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1" t="s">
        <v>29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60" t="s">
        <v>274</v>
      </c>
      <c r="E4" s="460" t="s">
        <v>275</v>
      </c>
      <c r="F4" s="460" t="s">
        <v>276</v>
      </c>
      <c r="G4" s="460" t="s">
        <v>277</v>
      </c>
      <c r="H4" s="460" t="s">
        <v>278</v>
      </c>
      <c r="I4" s="460" t="s">
        <v>279</v>
      </c>
      <c r="J4" s="460" t="s">
        <v>280</v>
      </c>
      <c r="K4" s="460" t="s">
        <v>281</v>
      </c>
      <c r="L4" s="460" t="s">
        <v>282</v>
      </c>
      <c r="M4" s="460" t="s">
        <v>283</v>
      </c>
      <c r="N4" s="460" t="s">
        <v>284</v>
      </c>
      <c r="O4" s="460" t="s">
        <v>285</v>
      </c>
      <c r="P4" s="553" t="s">
        <v>3</v>
      </c>
      <c r="Q4" s="55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24206.530755645701</v>
      </c>
      <c r="C7" s="56">
        <v>2017.2108963038099</v>
      </c>
      <c r="D7" s="56">
        <v>2433.4135299999998</v>
      </c>
      <c r="E7" s="56">
        <v>2278.7991699999998</v>
      </c>
      <c r="F7" s="56">
        <v>2020.2642800000001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6732.4769800000004</v>
      </c>
      <c r="Q7" s="185">
        <v>1.112505884955</v>
      </c>
    </row>
    <row r="8" spans="1:17" ht="14.4" customHeight="1" x14ac:dyDescent="0.3">
      <c r="A8" s="19" t="s">
        <v>36</v>
      </c>
      <c r="B8" s="55">
        <v>5468.5340615908299</v>
      </c>
      <c r="C8" s="56">
        <v>455.71117179923601</v>
      </c>
      <c r="D8" s="56">
        <v>473.17899999999997</v>
      </c>
      <c r="E8" s="56">
        <v>548.01</v>
      </c>
      <c r="F8" s="56">
        <v>399.66000000000099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1420.8489999999999</v>
      </c>
      <c r="Q8" s="185">
        <v>1.0392905915890001</v>
      </c>
    </row>
    <row r="9" spans="1:17" ht="14.4" customHeight="1" x14ac:dyDescent="0.3">
      <c r="A9" s="19" t="s">
        <v>37</v>
      </c>
      <c r="B9" s="55">
        <v>13336.893495704</v>
      </c>
      <c r="C9" s="56">
        <v>1111.4077913086601</v>
      </c>
      <c r="D9" s="56">
        <v>1357.3141900000001</v>
      </c>
      <c r="E9" s="56">
        <v>953.62942999999996</v>
      </c>
      <c r="F9" s="56">
        <v>1184.3038100000001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3495.2474299999999</v>
      </c>
      <c r="Q9" s="185">
        <v>1.04829432165</v>
      </c>
    </row>
    <row r="10" spans="1:17" ht="14.4" customHeight="1" x14ac:dyDescent="0.3">
      <c r="A10" s="19" t="s">
        <v>38</v>
      </c>
      <c r="B10" s="55">
        <v>32.248046983346001</v>
      </c>
      <c r="C10" s="56">
        <v>2.6873372486120002</v>
      </c>
      <c r="D10" s="56">
        <v>2.6922199999999998</v>
      </c>
      <c r="E10" s="56">
        <v>1.5943700000000001</v>
      </c>
      <c r="F10" s="56">
        <v>3.2852100000000002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7.5717999999999996</v>
      </c>
      <c r="Q10" s="185">
        <v>0.93919486087399995</v>
      </c>
    </row>
    <row r="11" spans="1:17" ht="14.4" customHeight="1" x14ac:dyDescent="0.3">
      <c r="A11" s="19" t="s">
        <v>39</v>
      </c>
      <c r="B11" s="55">
        <v>1200.8175019764899</v>
      </c>
      <c r="C11" s="56">
        <v>100.068125164707</v>
      </c>
      <c r="D11" s="56">
        <v>107.79906</v>
      </c>
      <c r="E11" s="56">
        <v>118.17579000000001</v>
      </c>
      <c r="F11" s="56">
        <v>106.36409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332.33893999999998</v>
      </c>
      <c r="Q11" s="185">
        <v>1.1070422922809999</v>
      </c>
    </row>
    <row r="12" spans="1:17" ht="14.4" customHeight="1" x14ac:dyDescent="0.3">
      <c r="A12" s="19" t="s">
        <v>40</v>
      </c>
      <c r="B12" s="55">
        <v>900.416722701303</v>
      </c>
      <c r="C12" s="56">
        <v>75.034726891774994</v>
      </c>
      <c r="D12" s="56">
        <v>149.28218000000001</v>
      </c>
      <c r="E12" s="56">
        <v>41.762839999999997</v>
      </c>
      <c r="F12" s="56">
        <v>66.975890000000007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258.02091000000001</v>
      </c>
      <c r="Q12" s="185">
        <v>1.146228867122</v>
      </c>
    </row>
    <row r="13" spans="1:17" ht="14.4" customHeight="1" x14ac:dyDescent="0.3">
      <c r="A13" s="19" t="s">
        <v>41</v>
      </c>
      <c r="B13" s="55">
        <v>358.60807425246099</v>
      </c>
      <c r="C13" s="56">
        <v>29.884006187705001</v>
      </c>
      <c r="D13" s="56">
        <v>38.073979999999999</v>
      </c>
      <c r="E13" s="56">
        <v>22.39846</v>
      </c>
      <c r="F13" s="56">
        <v>25.48114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85.953580000000002</v>
      </c>
      <c r="Q13" s="185">
        <v>0.95874673406800004</v>
      </c>
    </row>
    <row r="14" spans="1:17" ht="14.4" customHeight="1" x14ac:dyDescent="0.3">
      <c r="A14" s="19" t="s">
        <v>42</v>
      </c>
      <c r="B14" s="55">
        <v>1316.9237444717101</v>
      </c>
      <c r="C14" s="56">
        <v>109.743645372643</v>
      </c>
      <c r="D14" s="56">
        <v>176.52</v>
      </c>
      <c r="E14" s="56">
        <v>138.77699999999999</v>
      </c>
      <c r="F14" s="56">
        <v>123.501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438.798</v>
      </c>
      <c r="Q14" s="185">
        <v>1.332796987956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1253.4544711211499</v>
      </c>
      <c r="C17" s="56">
        <v>104.454539260096</v>
      </c>
      <c r="D17" s="56">
        <v>191.88406000000001</v>
      </c>
      <c r="E17" s="56">
        <v>65.790149999999997</v>
      </c>
      <c r="F17" s="56">
        <v>70.305710000000005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327.97991999999999</v>
      </c>
      <c r="Q17" s="185">
        <v>1.046643264853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4.97</v>
      </c>
      <c r="E18" s="56">
        <v>23.995999999999999</v>
      </c>
      <c r="F18" s="56">
        <v>14.222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43.188000000000002</v>
      </c>
      <c r="Q18" s="185" t="s">
        <v>322</v>
      </c>
    </row>
    <row r="19" spans="1:17" ht="14.4" customHeight="1" x14ac:dyDescent="0.3">
      <c r="A19" s="19" t="s">
        <v>47</v>
      </c>
      <c r="B19" s="55">
        <v>3830.3795113859301</v>
      </c>
      <c r="C19" s="56">
        <v>319.19829261549398</v>
      </c>
      <c r="D19" s="56">
        <v>227.49513999999999</v>
      </c>
      <c r="E19" s="56">
        <v>101.32951</v>
      </c>
      <c r="F19" s="56">
        <v>235.59261000000001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564.41726000000006</v>
      </c>
      <c r="Q19" s="185">
        <v>0.58941131897999999</v>
      </c>
    </row>
    <row r="20" spans="1:17" ht="14.4" customHeight="1" x14ac:dyDescent="0.3">
      <c r="A20" s="19" t="s">
        <v>48</v>
      </c>
      <c r="B20" s="55">
        <v>130921</v>
      </c>
      <c r="C20" s="56">
        <v>10910.083333333299</v>
      </c>
      <c r="D20" s="56">
        <v>10654.33375</v>
      </c>
      <c r="E20" s="56">
        <v>10784.49056</v>
      </c>
      <c r="F20" s="56">
        <v>10635.325919999999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32074.150229999999</v>
      </c>
      <c r="Q20" s="185">
        <v>0.97995433062600001</v>
      </c>
    </row>
    <row r="21" spans="1:17" ht="14.4" customHeight="1" x14ac:dyDescent="0.3">
      <c r="A21" s="20" t="s">
        <v>49</v>
      </c>
      <c r="B21" s="55">
        <v>5514.00000000001</v>
      </c>
      <c r="C21" s="56">
        <v>459.50000000000102</v>
      </c>
      <c r="D21" s="56">
        <v>472.16300000000001</v>
      </c>
      <c r="E21" s="56">
        <v>438.05700000000002</v>
      </c>
      <c r="F21" s="56">
        <v>435.80000000000098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1346.02</v>
      </c>
      <c r="Q21" s="185">
        <v>0.97643815741700002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22.176880000000001</v>
      </c>
      <c r="E22" s="56">
        <v>36.2637</v>
      </c>
      <c r="F22" s="56">
        <v>34.320300000000003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92.76088</v>
      </c>
      <c r="Q22" s="185" t="s">
        <v>322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16.628179999996</v>
      </c>
      <c r="E24" s="56">
        <v>30.631869999999001</v>
      </c>
      <c r="F24" s="56">
        <v>30.634339999994999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77.894389999989997</v>
      </c>
      <c r="Q24" s="185"/>
    </row>
    <row r="25" spans="1:17" ht="14.4" customHeight="1" x14ac:dyDescent="0.3">
      <c r="A25" s="21" t="s">
        <v>53</v>
      </c>
      <c r="B25" s="58">
        <v>188339.80638583301</v>
      </c>
      <c r="C25" s="59">
        <v>15694.9838654861</v>
      </c>
      <c r="D25" s="59">
        <v>16327.92517</v>
      </c>
      <c r="E25" s="59">
        <v>15583.70585</v>
      </c>
      <c r="F25" s="59">
        <v>15386.0363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47297.66732</v>
      </c>
      <c r="Q25" s="186">
        <v>1.0045177007999999</v>
      </c>
    </row>
    <row r="26" spans="1:17" ht="14.4" customHeight="1" x14ac:dyDescent="0.3">
      <c r="A26" s="19" t="s">
        <v>54</v>
      </c>
      <c r="B26" s="55">
        <v>15203.532010965801</v>
      </c>
      <c r="C26" s="56">
        <v>1266.96100091382</v>
      </c>
      <c r="D26" s="56">
        <v>1441.4811099999999</v>
      </c>
      <c r="E26" s="56">
        <v>1356.8083200000001</v>
      </c>
      <c r="F26" s="56">
        <v>1398.0966699999999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4196.3860999999997</v>
      </c>
      <c r="Q26" s="185">
        <v>1.104055583129</v>
      </c>
    </row>
    <row r="27" spans="1:17" ht="14.4" customHeight="1" x14ac:dyDescent="0.3">
      <c r="A27" s="22" t="s">
        <v>55</v>
      </c>
      <c r="B27" s="58">
        <v>203543.33839679899</v>
      </c>
      <c r="C27" s="59">
        <v>16961.944866399899</v>
      </c>
      <c r="D27" s="59">
        <v>17769.406279999999</v>
      </c>
      <c r="E27" s="59">
        <v>16940.514169999999</v>
      </c>
      <c r="F27" s="59">
        <v>16784.132969999999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51494.053419999997</v>
      </c>
      <c r="Q27" s="186">
        <v>1.0119526156059999</v>
      </c>
    </row>
    <row r="28" spans="1:17" ht="14.4" customHeight="1" x14ac:dyDescent="0.3">
      <c r="A28" s="20" t="s">
        <v>56</v>
      </c>
      <c r="B28" s="55">
        <v>402.135781670607</v>
      </c>
      <c r="C28" s="56">
        <v>33.511315139216997</v>
      </c>
      <c r="D28" s="56">
        <v>55.773910000000001</v>
      </c>
      <c r="E28" s="56">
        <v>36.628399999999999</v>
      </c>
      <c r="F28" s="56">
        <v>67.876750000000001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160.27905999999999</v>
      </c>
      <c r="Q28" s="185">
        <v>1.594278025538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0" t="s">
        <v>61</v>
      </c>
      <c r="B1" s="550"/>
      <c r="C1" s="550"/>
      <c r="D1" s="550"/>
      <c r="E1" s="550"/>
      <c r="F1" s="550"/>
      <c r="G1" s="550"/>
      <c r="H1" s="555"/>
      <c r="I1" s="555"/>
      <c r="J1" s="555"/>
      <c r="K1" s="555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1" t="s">
        <v>62</v>
      </c>
      <c r="C3" s="552"/>
      <c r="D3" s="552"/>
      <c r="E3" s="552"/>
      <c r="F3" s="558" t="s">
        <v>63</v>
      </c>
      <c r="G3" s="552"/>
      <c r="H3" s="552"/>
      <c r="I3" s="552"/>
      <c r="J3" s="552"/>
      <c r="K3" s="559"/>
    </row>
    <row r="4" spans="1:11" ht="14.4" customHeight="1" x14ac:dyDescent="0.3">
      <c r="A4" s="102"/>
      <c r="B4" s="556"/>
      <c r="C4" s="557"/>
      <c r="D4" s="557"/>
      <c r="E4" s="557"/>
      <c r="F4" s="560" t="s">
        <v>287</v>
      </c>
      <c r="G4" s="562" t="s">
        <v>64</v>
      </c>
      <c r="H4" s="259" t="s">
        <v>183</v>
      </c>
      <c r="I4" s="560" t="s">
        <v>65</v>
      </c>
      <c r="J4" s="562" t="s">
        <v>297</v>
      </c>
      <c r="K4" s="563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61"/>
      <c r="G5" s="561"/>
      <c r="H5" s="29" t="s">
        <v>289</v>
      </c>
      <c r="I5" s="561"/>
      <c r="J5" s="561"/>
      <c r="K5" s="564"/>
    </row>
    <row r="6" spans="1:11" ht="14.4" customHeight="1" thickBot="1" x14ac:dyDescent="0.35">
      <c r="A6" s="710" t="s">
        <v>324</v>
      </c>
      <c r="B6" s="692">
        <v>171382.70800607599</v>
      </c>
      <c r="C6" s="692">
        <v>182486.96502</v>
      </c>
      <c r="D6" s="693">
        <v>11104.2570139238</v>
      </c>
      <c r="E6" s="694">
        <v>1.0647921668589999</v>
      </c>
      <c r="F6" s="692">
        <v>188339.80638583301</v>
      </c>
      <c r="G6" s="693">
        <v>47084.951596458202</v>
      </c>
      <c r="H6" s="695">
        <v>15386.0363</v>
      </c>
      <c r="I6" s="692">
        <v>47297.66732</v>
      </c>
      <c r="J6" s="693">
        <v>212.715723541762</v>
      </c>
      <c r="K6" s="696">
        <v>0.25112942519999998</v>
      </c>
    </row>
    <row r="7" spans="1:11" ht="14.4" customHeight="1" thickBot="1" x14ac:dyDescent="0.35">
      <c r="A7" s="711" t="s">
        <v>325</v>
      </c>
      <c r="B7" s="692">
        <v>42909.971971213898</v>
      </c>
      <c r="C7" s="692">
        <v>43156.754330000003</v>
      </c>
      <c r="D7" s="693">
        <v>246.78235878606199</v>
      </c>
      <c r="E7" s="694">
        <v>1.005751165695</v>
      </c>
      <c r="F7" s="692">
        <v>46820.972403325897</v>
      </c>
      <c r="G7" s="693">
        <v>11705.2431008315</v>
      </c>
      <c r="H7" s="695">
        <v>3930.4957599999998</v>
      </c>
      <c r="I7" s="692">
        <v>12771.92037</v>
      </c>
      <c r="J7" s="693">
        <v>1066.6772691685401</v>
      </c>
      <c r="K7" s="696">
        <v>0.27278204006399998</v>
      </c>
    </row>
    <row r="8" spans="1:11" ht="14.4" customHeight="1" thickBot="1" x14ac:dyDescent="0.35">
      <c r="A8" s="712" t="s">
        <v>326</v>
      </c>
      <c r="B8" s="692">
        <v>41589.418909719301</v>
      </c>
      <c r="C8" s="692">
        <v>41756.794329999997</v>
      </c>
      <c r="D8" s="693">
        <v>167.37542028073901</v>
      </c>
      <c r="E8" s="694">
        <v>1.0040244712390001</v>
      </c>
      <c r="F8" s="692">
        <v>45504.048658854103</v>
      </c>
      <c r="G8" s="693">
        <v>11376.0121647135</v>
      </c>
      <c r="H8" s="695">
        <v>3806.99476</v>
      </c>
      <c r="I8" s="692">
        <v>12333.122369999999</v>
      </c>
      <c r="J8" s="693">
        <v>957.11020528646804</v>
      </c>
      <c r="K8" s="696">
        <v>0.271033517532</v>
      </c>
    </row>
    <row r="9" spans="1:11" ht="14.4" customHeight="1" thickBot="1" x14ac:dyDescent="0.35">
      <c r="A9" s="713" t="s">
        <v>327</v>
      </c>
      <c r="B9" s="697">
        <v>0</v>
      </c>
      <c r="C9" s="697">
        <v>1.391E-2</v>
      </c>
      <c r="D9" s="698">
        <v>1.391E-2</v>
      </c>
      <c r="E9" s="699" t="s">
        <v>322</v>
      </c>
      <c r="F9" s="697">
        <v>0</v>
      </c>
      <c r="G9" s="698">
        <v>0</v>
      </c>
      <c r="H9" s="700">
        <v>3.4000000000000002E-4</v>
      </c>
      <c r="I9" s="697">
        <v>3.7299999999999998E-3</v>
      </c>
      <c r="J9" s="698">
        <v>3.7299999999999998E-3</v>
      </c>
      <c r="K9" s="701" t="s">
        <v>322</v>
      </c>
    </row>
    <row r="10" spans="1:11" ht="14.4" customHeight="1" thickBot="1" x14ac:dyDescent="0.35">
      <c r="A10" s="714" t="s">
        <v>328</v>
      </c>
      <c r="B10" s="692">
        <v>0</v>
      </c>
      <c r="C10" s="692">
        <v>1.391E-2</v>
      </c>
      <c r="D10" s="693">
        <v>1.391E-2</v>
      </c>
      <c r="E10" s="702" t="s">
        <v>322</v>
      </c>
      <c r="F10" s="692">
        <v>0</v>
      </c>
      <c r="G10" s="693">
        <v>0</v>
      </c>
      <c r="H10" s="695">
        <v>3.4000000000000002E-4</v>
      </c>
      <c r="I10" s="692">
        <v>3.7299999999999998E-3</v>
      </c>
      <c r="J10" s="693">
        <v>3.7299999999999998E-3</v>
      </c>
      <c r="K10" s="703" t="s">
        <v>322</v>
      </c>
    </row>
    <row r="11" spans="1:11" ht="14.4" customHeight="1" thickBot="1" x14ac:dyDescent="0.35">
      <c r="A11" s="713" t="s">
        <v>329</v>
      </c>
      <c r="B11" s="697">
        <v>21735.541200970802</v>
      </c>
      <c r="C11" s="697">
        <v>23467.69918</v>
      </c>
      <c r="D11" s="698">
        <v>1732.1579790292301</v>
      </c>
      <c r="E11" s="704">
        <v>1.079692424633</v>
      </c>
      <c r="F11" s="697">
        <v>24206.530755645701</v>
      </c>
      <c r="G11" s="698">
        <v>6051.6326889114398</v>
      </c>
      <c r="H11" s="700">
        <v>2020.2642800000001</v>
      </c>
      <c r="I11" s="697">
        <v>6732.4769800000004</v>
      </c>
      <c r="J11" s="698">
        <v>680.84429108856705</v>
      </c>
      <c r="K11" s="705">
        <v>0.27812647123799999</v>
      </c>
    </row>
    <row r="12" spans="1:11" ht="14.4" customHeight="1" thickBot="1" x14ac:dyDescent="0.35">
      <c r="A12" s="714" t="s">
        <v>330</v>
      </c>
      <c r="B12" s="692">
        <v>14905.6047451507</v>
      </c>
      <c r="C12" s="692">
        <v>14982.911340000001</v>
      </c>
      <c r="D12" s="693">
        <v>77.306594849345004</v>
      </c>
      <c r="E12" s="694">
        <v>1.005186411163</v>
      </c>
      <c r="F12" s="692">
        <v>15186</v>
      </c>
      <c r="G12" s="693">
        <v>3796.5</v>
      </c>
      <c r="H12" s="695">
        <v>1429.1278500000001</v>
      </c>
      <c r="I12" s="692">
        <v>4196.6304300000002</v>
      </c>
      <c r="J12" s="693">
        <v>400.13043000000198</v>
      </c>
      <c r="K12" s="696">
        <v>0.27634863887700001</v>
      </c>
    </row>
    <row r="13" spans="1:11" ht="14.4" customHeight="1" thickBot="1" x14ac:dyDescent="0.35">
      <c r="A13" s="714" t="s">
        <v>331</v>
      </c>
      <c r="B13" s="692">
        <v>1106.00009984911</v>
      </c>
      <c r="C13" s="692">
        <v>932.58231000000001</v>
      </c>
      <c r="D13" s="693">
        <v>-173.41778984910999</v>
      </c>
      <c r="E13" s="694">
        <v>0.84320273581000005</v>
      </c>
      <c r="F13" s="692">
        <v>1200.43287600191</v>
      </c>
      <c r="G13" s="693">
        <v>300.10821900047802</v>
      </c>
      <c r="H13" s="695">
        <v>81.941929999999999</v>
      </c>
      <c r="I13" s="692">
        <v>288.06639000000001</v>
      </c>
      <c r="J13" s="693">
        <v>-12.041829000477</v>
      </c>
      <c r="K13" s="696">
        <v>0.239968761068</v>
      </c>
    </row>
    <row r="14" spans="1:11" ht="14.4" customHeight="1" thickBot="1" x14ac:dyDescent="0.35">
      <c r="A14" s="714" t="s">
        <v>332</v>
      </c>
      <c r="B14" s="692">
        <v>472.00004261191702</v>
      </c>
      <c r="C14" s="692">
        <v>393.43788000000001</v>
      </c>
      <c r="D14" s="693">
        <v>-78.562162611915994</v>
      </c>
      <c r="E14" s="694">
        <v>0.833554755255</v>
      </c>
      <c r="F14" s="692">
        <v>540.09787964383202</v>
      </c>
      <c r="G14" s="693">
        <v>135.024469910958</v>
      </c>
      <c r="H14" s="695">
        <v>38.669649999999997</v>
      </c>
      <c r="I14" s="692">
        <v>121.02695</v>
      </c>
      <c r="J14" s="693">
        <v>-13.997519910956999</v>
      </c>
      <c r="K14" s="696">
        <v>0.22408336444400001</v>
      </c>
    </row>
    <row r="15" spans="1:11" ht="14.4" customHeight="1" thickBot="1" x14ac:dyDescent="0.35">
      <c r="A15" s="714" t="s">
        <v>333</v>
      </c>
      <c r="B15" s="692">
        <v>1054.0000951545801</v>
      </c>
      <c r="C15" s="692">
        <v>2134.1629400000002</v>
      </c>
      <c r="D15" s="693">
        <v>1080.1628448454201</v>
      </c>
      <c r="E15" s="694">
        <v>2.024822340919</v>
      </c>
      <c r="F15" s="692">
        <v>2260</v>
      </c>
      <c r="G15" s="693">
        <v>565</v>
      </c>
      <c r="H15" s="695">
        <v>184.13936000000001</v>
      </c>
      <c r="I15" s="692">
        <v>795.97691999999995</v>
      </c>
      <c r="J15" s="693">
        <v>230.97692000000001</v>
      </c>
      <c r="K15" s="696">
        <v>0.35220217699099998</v>
      </c>
    </row>
    <row r="16" spans="1:11" ht="14.4" customHeight="1" thickBot="1" x14ac:dyDescent="0.35">
      <c r="A16" s="714" t="s">
        <v>334</v>
      </c>
      <c r="B16" s="692">
        <v>40.000003611178997</v>
      </c>
      <c r="C16" s="692">
        <v>143.57889</v>
      </c>
      <c r="D16" s="693">
        <v>103.578886388821</v>
      </c>
      <c r="E16" s="694">
        <v>3.5894719259440002</v>
      </c>
      <c r="F16" s="692">
        <v>160</v>
      </c>
      <c r="G16" s="693">
        <v>40</v>
      </c>
      <c r="H16" s="695">
        <v>0</v>
      </c>
      <c r="I16" s="692">
        <v>0</v>
      </c>
      <c r="J16" s="693">
        <v>-40</v>
      </c>
      <c r="K16" s="696">
        <v>0</v>
      </c>
    </row>
    <row r="17" spans="1:11" ht="14.4" customHeight="1" thickBot="1" x14ac:dyDescent="0.35">
      <c r="A17" s="714" t="s">
        <v>335</v>
      </c>
      <c r="B17" s="692">
        <v>1480.0001336136399</v>
      </c>
      <c r="C17" s="692">
        <v>1572.48108</v>
      </c>
      <c r="D17" s="693">
        <v>92.480946386363001</v>
      </c>
      <c r="E17" s="694">
        <v>1.0624871202949999</v>
      </c>
      <c r="F17" s="692">
        <v>1560</v>
      </c>
      <c r="G17" s="693">
        <v>390</v>
      </c>
      <c r="H17" s="695">
        <v>144.37450000000001</v>
      </c>
      <c r="I17" s="692">
        <v>565.61721999999997</v>
      </c>
      <c r="J17" s="693">
        <v>175.61722</v>
      </c>
      <c r="K17" s="696">
        <v>0.36257514102499999</v>
      </c>
    </row>
    <row r="18" spans="1:11" ht="14.4" customHeight="1" thickBot="1" x14ac:dyDescent="0.35">
      <c r="A18" s="714" t="s">
        <v>336</v>
      </c>
      <c r="B18" s="692">
        <v>1949.9360152562299</v>
      </c>
      <c r="C18" s="692">
        <v>2736.51089</v>
      </c>
      <c r="D18" s="693">
        <v>786.57487474377501</v>
      </c>
      <c r="E18" s="694">
        <v>1.4033849667830001</v>
      </c>
      <c r="F18" s="692">
        <v>2690</v>
      </c>
      <c r="G18" s="693">
        <v>672.5</v>
      </c>
      <c r="H18" s="695">
        <v>104.18805999999999</v>
      </c>
      <c r="I18" s="692">
        <v>615.46879000000001</v>
      </c>
      <c r="J18" s="693">
        <v>-57.031209999999</v>
      </c>
      <c r="K18" s="696">
        <v>0.228798806691</v>
      </c>
    </row>
    <row r="19" spans="1:11" ht="14.4" customHeight="1" thickBot="1" x14ac:dyDescent="0.35">
      <c r="A19" s="714" t="s">
        <v>337</v>
      </c>
      <c r="B19" s="692">
        <v>728.00006572346604</v>
      </c>
      <c r="C19" s="692">
        <v>572.03385000000003</v>
      </c>
      <c r="D19" s="693">
        <v>-155.96621572346601</v>
      </c>
      <c r="E19" s="694">
        <v>0.78576071202800002</v>
      </c>
      <c r="F19" s="692">
        <v>610</v>
      </c>
      <c r="G19" s="693">
        <v>152.5</v>
      </c>
      <c r="H19" s="695">
        <v>37.822929999999999</v>
      </c>
      <c r="I19" s="692">
        <v>149.69028</v>
      </c>
      <c r="J19" s="693">
        <v>-2.8097199999989999</v>
      </c>
      <c r="K19" s="696">
        <v>0.24539390163899999</v>
      </c>
    </row>
    <row r="20" spans="1:11" ht="14.4" customHeight="1" thickBot="1" x14ac:dyDescent="0.35">
      <c r="A20" s="713" t="s">
        <v>338</v>
      </c>
      <c r="B20" s="697">
        <v>5649.6718177694502</v>
      </c>
      <c r="C20" s="697">
        <v>4973.1880000000001</v>
      </c>
      <c r="D20" s="698">
        <v>-676.48381776944598</v>
      </c>
      <c r="E20" s="704">
        <v>0.880261395778</v>
      </c>
      <c r="F20" s="697">
        <v>5468.5340615908299</v>
      </c>
      <c r="G20" s="698">
        <v>1367.13351539771</v>
      </c>
      <c r="H20" s="700">
        <v>399.66000000000099</v>
      </c>
      <c r="I20" s="697">
        <v>1420.8489999999999</v>
      </c>
      <c r="J20" s="698">
        <v>53.715484602293998</v>
      </c>
      <c r="K20" s="705">
        <v>0.25982264789699999</v>
      </c>
    </row>
    <row r="21" spans="1:11" ht="14.4" customHeight="1" thickBot="1" x14ac:dyDescent="0.35">
      <c r="A21" s="714" t="s">
        <v>339</v>
      </c>
      <c r="B21" s="692">
        <v>4972.9790345263</v>
      </c>
      <c r="C21" s="692">
        <v>4253.68</v>
      </c>
      <c r="D21" s="693">
        <v>-719.29903452630003</v>
      </c>
      <c r="E21" s="694">
        <v>0.85535852262099998</v>
      </c>
      <c r="F21" s="692">
        <v>4653.5468598090702</v>
      </c>
      <c r="G21" s="693">
        <v>1163.38671495227</v>
      </c>
      <c r="H21" s="695">
        <v>275.77</v>
      </c>
      <c r="I21" s="692">
        <v>1172.655</v>
      </c>
      <c r="J21" s="693">
        <v>9.2682850477310001</v>
      </c>
      <c r="K21" s="696">
        <v>0.25199166040999998</v>
      </c>
    </row>
    <row r="22" spans="1:11" ht="14.4" customHeight="1" thickBot="1" x14ac:dyDescent="0.35">
      <c r="A22" s="714" t="s">
        <v>340</v>
      </c>
      <c r="B22" s="692">
        <v>676.69278324314701</v>
      </c>
      <c r="C22" s="692">
        <v>719.50800000000004</v>
      </c>
      <c r="D22" s="693">
        <v>42.815216756852998</v>
      </c>
      <c r="E22" s="694">
        <v>1.063271277331</v>
      </c>
      <c r="F22" s="692">
        <v>814.98720178175301</v>
      </c>
      <c r="G22" s="693">
        <v>203.746800445438</v>
      </c>
      <c r="H22" s="695">
        <v>123.89</v>
      </c>
      <c r="I22" s="692">
        <v>248.19399999999999</v>
      </c>
      <c r="J22" s="693">
        <v>44.447199554561998</v>
      </c>
      <c r="K22" s="696">
        <v>0.30453729758800002</v>
      </c>
    </row>
    <row r="23" spans="1:11" ht="14.4" customHeight="1" thickBot="1" x14ac:dyDescent="0.35">
      <c r="A23" s="713" t="s">
        <v>341</v>
      </c>
      <c r="B23" s="697">
        <v>12163.4373224105</v>
      </c>
      <c r="C23" s="697">
        <v>11139.443649999999</v>
      </c>
      <c r="D23" s="698">
        <v>-1023.99367241046</v>
      </c>
      <c r="E23" s="704">
        <v>0.91581379134300001</v>
      </c>
      <c r="F23" s="697">
        <v>13336.893495704</v>
      </c>
      <c r="G23" s="698">
        <v>3334.22337392599</v>
      </c>
      <c r="H23" s="700">
        <v>1184.3038100000001</v>
      </c>
      <c r="I23" s="697">
        <v>3495.2474299999999</v>
      </c>
      <c r="J23" s="698">
        <v>161.024056074008</v>
      </c>
      <c r="K23" s="705">
        <v>0.26207358041200002</v>
      </c>
    </row>
    <row r="24" spans="1:11" ht="14.4" customHeight="1" thickBot="1" x14ac:dyDescent="0.35">
      <c r="A24" s="714" t="s">
        <v>342</v>
      </c>
      <c r="B24" s="692">
        <v>423.00003818822199</v>
      </c>
      <c r="C24" s="692">
        <v>495.93369000000001</v>
      </c>
      <c r="D24" s="693">
        <v>72.933651811778006</v>
      </c>
      <c r="E24" s="694">
        <v>1.1724199650760001</v>
      </c>
      <c r="F24" s="692">
        <v>872.27250261843096</v>
      </c>
      <c r="G24" s="693">
        <v>218.068125654608</v>
      </c>
      <c r="H24" s="695">
        <v>94.375640000000004</v>
      </c>
      <c r="I24" s="692">
        <v>202.52889999999999</v>
      </c>
      <c r="J24" s="693">
        <v>-15.539225654607</v>
      </c>
      <c r="K24" s="696">
        <v>0.23218535422299999</v>
      </c>
    </row>
    <row r="25" spans="1:11" ht="14.4" customHeight="1" thickBot="1" x14ac:dyDescent="0.35">
      <c r="A25" s="714" t="s">
        <v>343</v>
      </c>
      <c r="B25" s="692">
        <v>3.000000270838</v>
      </c>
      <c r="C25" s="692">
        <v>2.44217</v>
      </c>
      <c r="D25" s="693">
        <v>-0.55783027083799996</v>
      </c>
      <c r="E25" s="694">
        <v>0.81405659317400003</v>
      </c>
      <c r="F25" s="692">
        <v>3.0635986314100001</v>
      </c>
      <c r="G25" s="693">
        <v>0.76589965785199998</v>
      </c>
      <c r="H25" s="695">
        <v>0</v>
      </c>
      <c r="I25" s="692">
        <v>0.24904999999999999</v>
      </c>
      <c r="J25" s="693">
        <v>-0.51684965785199999</v>
      </c>
      <c r="K25" s="696">
        <v>8.1293286086999997E-2</v>
      </c>
    </row>
    <row r="26" spans="1:11" ht="14.4" customHeight="1" thickBot="1" x14ac:dyDescent="0.35">
      <c r="A26" s="714" t="s">
        <v>344</v>
      </c>
      <c r="B26" s="692">
        <v>952.12605668985395</v>
      </c>
      <c r="C26" s="692">
        <v>985.17640000000097</v>
      </c>
      <c r="D26" s="693">
        <v>33.050343310145998</v>
      </c>
      <c r="E26" s="694">
        <v>1.0347121508520001</v>
      </c>
      <c r="F26" s="692">
        <v>1034</v>
      </c>
      <c r="G26" s="693">
        <v>258.5</v>
      </c>
      <c r="H26" s="695">
        <v>92.00855</v>
      </c>
      <c r="I26" s="692">
        <v>267.83177000000001</v>
      </c>
      <c r="J26" s="693">
        <v>9.3317700000000006</v>
      </c>
      <c r="K26" s="696">
        <v>0.25902492262999999</v>
      </c>
    </row>
    <row r="27" spans="1:11" ht="14.4" customHeight="1" thickBot="1" x14ac:dyDescent="0.35">
      <c r="A27" s="714" t="s">
        <v>345</v>
      </c>
      <c r="B27" s="692">
        <v>7004.3244148619697</v>
      </c>
      <c r="C27" s="692">
        <v>5844.82312</v>
      </c>
      <c r="D27" s="693">
        <v>-1159.5012948619701</v>
      </c>
      <c r="E27" s="694">
        <v>0.83445922458900001</v>
      </c>
      <c r="F27" s="692">
        <v>7278.1694266231498</v>
      </c>
      <c r="G27" s="693">
        <v>1819.5423566557899</v>
      </c>
      <c r="H27" s="695">
        <v>591.17253000000096</v>
      </c>
      <c r="I27" s="692">
        <v>1915.3879400000001</v>
      </c>
      <c r="J27" s="693">
        <v>95.845583344214006</v>
      </c>
      <c r="K27" s="696">
        <v>0.263168913462</v>
      </c>
    </row>
    <row r="28" spans="1:11" ht="14.4" customHeight="1" thickBot="1" x14ac:dyDescent="0.35">
      <c r="A28" s="714" t="s">
        <v>346</v>
      </c>
      <c r="B28" s="692">
        <v>0</v>
      </c>
      <c r="C28" s="692">
        <v>0</v>
      </c>
      <c r="D28" s="693">
        <v>0</v>
      </c>
      <c r="E28" s="694">
        <v>1</v>
      </c>
      <c r="F28" s="692">
        <v>0</v>
      </c>
      <c r="G28" s="693">
        <v>0</v>
      </c>
      <c r="H28" s="695">
        <v>0.73799999999999999</v>
      </c>
      <c r="I28" s="692">
        <v>0.73799999999999999</v>
      </c>
      <c r="J28" s="693">
        <v>0.73799999999999999</v>
      </c>
      <c r="K28" s="703" t="s">
        <v>347</v>
      </c>
    </row>
    <row r="29" spans="1:11" ht="14.4" customHeight="1" thickBot="1" x14ac:dyDescent="0.35">
      <c r="A29" s="714" t="s">
        <v>348</v>
      </c>
      <c r="B29" s="692">
        <v>465.00004197995997</v>
      </c>
      <c r="C29" s="692">
        <v>497.70479999999998</v>
      </c>
      <c r="D29" s="693">
        <v>32.704758020039002</v>
      </c>
      <c r="E29" s="694">
        <v>1.0703328065960001</v>
      </c>
      <c r="F29" s="692">
        <v>552.03893690955101</v>
      </c>
      <c r="G29" s="693">
        <v>138.00973422738801</v>
      </c>
      <c r="H29" s="695">
        <v>52.641739999999999</v>
      </c>
      <c r="I29" s="692">
        <v>137.78126</v>
      </c>
      <c r="J29" s="693">
        <v>-0.22847422738699999</v>
      </c>
      <c r="K29" s="696">
        <v>0.249586126607</v>
      </c>
    </row>
    <row r="30" spans="1:11" ht="14.4" customHeight="1" thickBot="1" x14ac:dyDescent="0.35">
      <c r="A30" s="714" t="s">
        <v>349</v>
      </c>
      <c r="B30" s="692">
        <v>80.000007222357993</v>
      </c>
      <c r="C30" s="692">
        <v>53.669719999999998</v>
      </c>
      <c r="D30" s="693">
        <v>-26.330287222357999</v>
      </c>
      <c r="E30" s="694">
        <v>0.67087143943399996</v>
      </c>
      <c r="F30" s="692">
        <v>80</v>
      </c>
      <c r="G30" s="693">
        <v>20</v>
      </c>
      <c r="H30" s="695">
        <v>1.96218</v>
      </c>
      <c r="I30" s="692">
        <v>14.627190000000001</v>
      </c>
      <c r="J30" s="693">
        <v>-5.3728099999990002</v>
      </c>
      <c r="K30" s="696">
        <v>0.18283987500000001</v>
      </c>
    </row>
    <row r="31" spans="1:11" ht="14.4" customHeight="1" thickBot="1" x14ac:dyDescent="0.35">
      <c r="A31" s="714" t="s">
        <v>350</v>
      </c>
      <c r="B31" s="692">
        <v>404.72617629147499</v>
      </c>
      <c r="C31" s="692">
        <v>471.35437999999999</v>
      </c>
      <c r="D31" s="693">
        <v>66.628203708525007</v>
      </c>
      <c r="E31" s="694">
        <v>1.164625387759</v>
      </c>
      <c r="F31" s="692">
        <v>597.52356102557405</v>
      </c>
      <c r="G31" s="693">
        <v>149.380890256393</v>
      </c>
      <c r="H31" s="695">
        <v>27.575589999999998</v>
      </c>
      <c r="I31" s="692">
        <v>127.786</v>
      </c>
      <c r="J31" s="693">
        <v>-21.594890256393001</v>
      </c>
      <c r="K31" s="696">
        <v>0.213859349379</v>
      </c>
    </row>
    <row r="32" spans="1:11" ht="14.4" customHeight="1" thickBot="1" x14ac:dyDescent="0.35">
      <c r="A32" s="714" t="s">
        <v>351</v>
      </c>
      <c r="B32" s="692">
        <v>452.22078441073802</v>
      </c>
      <c r="C32" s="692">
        <v>411.69049999999999</v>
      </c>
      <c r="D32" s="693">
        <v>-40.530284410737998</v>
      </c>
      <c r="E32" s="694">
        <v>0.9103750075</v>
      </c>
      <c r="F32" s="692">
        <v>450</v>
      </c>
      <c r="G32" s="693">
        <v>112.5</v>
      </c>
      <c r="H32" s="695">
        <v>37.572600000000001</v>
      </c>
      <c r="I32" s="692">
        <v>108.24957000000001</v>
      </c>
      <c r="J32" s="693">
        <v>-4.2504299999989996</v>
      </c>
      <c r="K32" s="696">
        <v>0.24055460000000001</v>
      </c>
    </row>
    <row r="33" spans="1:11" ht="14.4" customHeight="1" thickBot="1" x14ac:dyDescent="0.35">
      <c r="A33" s="714" t="s">
        <v>352</v>
      </c>
      <c r="B33" s="692">
        <v>116.00001047242</v>
      </c>
      <c r="C33" s="692">
        <v>128.26400000000001</v>
      </c>
      <c r="D33" s="693">
        <v>12.263989527579</v>
      </c>
      <c r="E33" s="694">
        <v>1.1057240381060001</v>
      </c>
      <c r="F33" s="692">
        <v>115.083333333333</v>
      </c>
      <c r="G33" s="693">
        <v>28.770833333333002</v>
      </c>
      <c r="H33" s="695">
        <v>0</v>
      </c>
      <c r="I33" s="692">
        <v>32.066000000000003</v>
      </c>
      <c r="J33" s="693">
        <v>3.2951666666660002</v>
      </c>
      <c r="K33" s="696">
        <v>0.27863287472800002</v>
      </c>
    </row>
    <row r="34" spans="1:11" ht="14.4" customHeight="1" thickBot="1" x14ac:dyDescent="0.35">
      <c r="A34" s="714" t="s">
        <v>353</v>
      </c>
      <c r="B34" s="692">
        <v>512.00004622309598</v>
      </c>
      <c r="C34" s="692">
        <v>543.40449000000001</v>
      </c>
      <c r="D34" s="693">
        <v>31.404443776903001</v>
      </c>
      <c r="E34" s="694">
        <v>1.0613367987140001</v>
      </c>
      <c r="F34" s="692">
        <v>639.51111307804797</v>
      </c>
      <c r="G34" s="693">
        <v>159.87777826951199</v>
      </c>
      <c r="H34" s="695">
        <v>93.98545</v>
      </c>
      <c r="I34" s="692">
        <v>202.53277</v>
      </c>
      <c r="J34" s="693">
        <v>42.654991730488</v>
      </c>
      <c r="K34" s="696">
        <v>0.31669937528499997</v>
      </c>
    </row>
    <row r="35" spans="1:11" ht="14.4" customHeight="1" thickBot="1" x14ac:dyDescent="0.35">
      <c r="A35" s="714" t="s">
        <v>354</v>
      </c>
      <c r="B35" s="692">
        <v>1751.03974579953</v>
      </c>
      <c r="C35" s="692">
        <v>1698.0470800000001</v>
      </c>
      <c r="D35" s="693">
        <v>-52.992665799529</v>
      </c>
      <c r="E35" s="694">
        <v>0.96973645748000004</v>
      </c>
      <c r="F35" s="692">
        <v>1715.2310234844899</v>
      </c>
      <c r="G35" s="693">
        <v>428.80775587112203</v>
      </c>
      <c r="H35" s="695">
        <v>192.27153000000001</v>
      </c>
      <c r="I35" s="692">
        <v>485.46897999999999</v>
      </c>
      <c r="J35" s="693">
        <v>56.661224128877997</v>
      </c>
      <c r="K35" s="696">
        <v>0.28303416469999998</v>
      </c>
    </row>
    <row r="36" spans="1:11" ht="14.4" customHeight="1" thickBot="1" x14ac:dyDescent="0.35">
      <c r="A36" s="714" t="s">
        <v>355</v>
      </c>
      <c r="B36" s="692">
        <v>0</v>
      </c>
      <c r="C36" s="692">
        <v>6.9333</v>
      </c>
      <c r="D36" s="693">
        <v>6.9333</v>
      </c>
      <c r="E36" s="702" t="s">
        <v>347</v>
      </c>
      <c r="F36" s="692">
        <v>0</v>
      </c>
      <c r="G36" s="693">
        <v>0</v>
      </c>
      <c r="H36" s="695">
        <v>0</v>
      </c>
      <c r="I36" s="692">
        <v>0</v>
      </c>
      <c r="J36" s="693">
        <v>0</v>
      </c>
      <c r="K36" s="696">
        <v>0</v>
      </c>
    </row>
    <row r="37" spans="1:11" ht="14.4" customHeight="1" thickBot="1" x14ac:dyDescent="0.35">
      <c r="A37" s="713" t="s">
        <v>356</v>
      </c>
      <c r="B37" s="697">
        <v>49.635783129601002</v>
      </c>
      <c r="C37" s="697">
        <v>40.402479999999997</v>
      </c>
      <c r="D37" s="698">
        <v>-9.2333031296009995</v>
      </c>
      <c r="E37" s="704">
        <v>0.81397889692799996</v>
      </c>
      <c r="F37" s="697">
        <v>32.248046983346001</v>
      </c>
      <c r="G37" s="698">
        <v>8.0620117458359992</v>
      </c>
      <c r="H37" s="700">
        <v>3.2852100000000002</v>
      </c>
      <c r="I37" s="697">
        <v>7.5717999999999996</v>
      </c>
      <c r="J37" s="698">
        <v>-0.49021174583600002</v>
      </c>
      <c r="K37" s="705">
        <v>0.234798715218</v>
      </c>
    </row>
    <row r="38" spans="1:11" ht="14.4" customHeight="1" thickBot="1" x14ac:dyDescent="0.35">
      <c r="A38" s="714" t="s">
        <v>357</v>
      </c>
      <c r="B38" s="692">
        <v>22.978092615251999</v>
      </c>
      <c r="C38" s="692">
        <v>21.685549999999999</v>
      </c>
      <c r="D38" s="693">
        <v>-1.2925426152520001</v>
      </c>
      <c r="E38" s="694">
        <v>0.94374891611300005</v>
      </c>
      <c r="F38" s="692">
        <v>26.918040664018999</v>
      </c>
      <c r="G38" s="693">
        <v>6.7295101660040002</v>
      </c>
      <c r="H38" s="695">
        <v>1.7315700000000001</v>
      </c>
      <c r="I38" s="692">
        <v>2.82315</v>
      </c>
      <c r="J38" s="693">
        <v>-3.9063601660040002</v>
      </c>
      <c r="K38" s="696">
        <v>0.104879476007</v>
      </c>
    </row>
    <row r="39" spans="1:11" ht="14.4" customHeight="1" thickBot="1" x14ac:dyDescent="0.35">
      <c r="A39" s="714" t="s">
        <v>358</v>
      </c>
      <c r="B39" s="692">
        <v>26.657690514348999</v>
      </c>
      <c r="C39" s="692">
        <v>18.716930000000001</v>
      </c>
      <c r="D39" s="693">
        <v>-7.9407605143479998</v>
      </c>
      <c r="E39" s="694">
        <v>0.70212121300999997</v>
      </c>
      <c r="F39" s="692">
        <v>5.3300063193270004</v>
      </c>
      <c r="G39" s="693">
        <v>1.332501579831</v>
      </c>
      <c r="H39" s="695">
        <v>1.5536399999999999</v>
      </c>
      <c r="I39" s="692">
        <v>4.7486499999999996</v>
      </c>
      <c r="J39" s="693">
        <v>3.4161484201680001</v>
      </c>
      <c r="K39" s="696">
        <v>0.89092764914300004</v>
      </c>
    </row>
    <row r="40" spans="1:11" ht="14.4" customHeight="1" thickBot="1" x14ac:dyDescent="0.35">
      <c r="A40" s="713" t="s">
        <v>359</v>
      </c>
      <c r="B40" s="697">
        <v>932.00355370413001</v>
      </c>
      <c r="C40" s="697">
        <v>994.51385000000096</v>
      </c>
      <c r="D40" s="698">
        <v>62.510296295869999</v>
      </c>
      <c r="E40" s="704">
        <v>1.0670708776240001</v>
      </c>
      <c r="F40" s="697">
        <v>1200.8175019764899</v>
      </c>
      <c r="G40" s="698">
        <v>300.20437549412202</v>
      </c>
      <c r="H40" s="700">
        <v>106.36409</v>
      </c>
      <c r="I40" s="697">
        <v>332.33893999999998</v>
      </c>
      <c r="J40" s="698">
        <v>32.134564505877997</v>
      </c>
      <c r="K40" s="705">
        <v>0.27676057307000002</v>
      </c>
    </row>
    <row r="41" spans="1:11" ht="14.4" customHeight="1" thickBot="1" x14ac:dyDescent="0.35">
      <c r="A41" s="714" t="s">
        <v>360</v>
      </c>
      <c r="B41" s="692">
        <v>30.080596498529999</v>
      </c>
      <c r="C41" s="692">
        <v>48.23536</v>
      </c>
      <c r="D41" s="693">
        <v>18.154763501468999</v>
      </c>
      <c r="E41" s="694">
        <v>1.6035373501429999</v>
      </c>
      <c r="F41" s="692">
        <v>0</v>
      </c>
      <c r="G41" s="693">
        <v>0</v>
      </c>
      <c r="H41" s="695">
        <v>1.9601999999999999</v>
      </c>
      <c r="I41" s="692">
        <v>36.212879999999998</v>
      </c>
      <c r="J41" s="693">
        <v>36.212879999999998</v>
      </c>
      <c r="K41" s="703" t="s">
        <v>322</v>
      </c>
    </row>
    <row r="42" spans="1:11" ht="14.4" customHeight="1" thickBot="1" x14ac:dyDescent="0.35">
      <c r="A42" s="714" t="s">
        <v>361</v>
      </c>
      <c r="B42" s="692">
        <v>29.000002618105</v>
      </c>
      <c r="C42" s="692">
        <v>35.925820000000002</v>
      </c>
      <c r="D42" s="693">
        <v>6.9258173818940003</v>
      </c>
      <c r="E42" s="694">
        <v>1.2388212674700001</v>
      </c>
      <c r="F42" s="692">
        <v>182</v>
      </c>
      <c r="G42" s="693">
        <v>45.5</v>
      </c>
      <c r="H42" s="695">
        <v>7.29413</v>
      </c>
      <c r="I42" s="692">
        <v>20.734680000000001</v>
      </c>
      <c r="J42" s="693">
        <v>-24.765319999999999</v>
      </c>
      <c r="K42" s="696">
        <v>0.11392681318599999</v>
      </c>
    </row>
    <row r="43" spans="1:11" ht="14.4" customHeight="1" thickBot="1" x14ac:dyDescent="0.35">
      <c r="A43" s="714" t="s">
        <v>362</v>
      </c>
      <c r="B43" s="692">
        <v>611.26118746567704</v>
      </c>
      <c r="C43" s="692">
        <v>581.99725999999998</v>
      </c>
      <c r="D43" s="693">
        <v>-29.263927465676002</v>
      </c>
      <c r="E43" s="694">
        <v>0.95212533027400004</v>
      </c>
      <c r="F43" s="692">
        <v>565.770600673584</v>
      </c>
      <c r="G43" s="693">
        <v>141.442650168396</v>
      </c>
      <c r="H43" s="695">
        <v>60.312440000000002</v>
      </c>
      <c r="I43" s="692">
        <v>171.5222</v>
      </c>
      <c r="J43" s="693">
        <v>30.079549831604002</v>
      </c>
      <c r="K43" s="696">
        <v>0.30316562895900001</v>
      </c>
    </row>
    <row r="44" spans="1:11" ht="14.4" customHeight="1" thickBot="1" x14ac:dyDescent="0.35">
      <c r="A44" s="714" t="s">
        <v>363</v>
      </c>
      <c r="B44" s="692">
        <v>109.00019359777799</v>
      </c>
      <c r="C44" s="692">
        <v>90.125460000000004</v>
      </c>
      <c r="D44" s="693">
        <v>-18.874733597778</v>
      </c>
      <c r="E44" s="694">
        <v>0.826837614</v>
      </c>
      <c r="F44" s="692">
        <v>90</v>
      </c>
      <c r="G44" s="693">
        <v>22.5</v>
      </c>
      <c r="H44" s="695">
        <v>9.0054700000000008</v>
      </c>
      <c r="I44" s="692">
        <v>31.515360000000001</v>
      </c>
      <c r="J44" s="693">
        <v>9.0153599999999994</v>
      </c>
      <c r="K44" s="696">
        <v>0.350170666666</v>
      </c>
    </row>
    <row r="45" spans="1:11" ht="14.4" customHeight="1" thickBot="1" x14ac:dyDescent="0.35">
      <c r="A45" s="714" t="s">
        <v>364</v>
      </c>
      <c r="B45" s="692">
        <v>7.939688279087</v>
      </c>
      <c r="C45" s="692">
        <v>12.25479</v>
      </c>
      <c r="D45" s="693">
        <v>4.3151017209119997</v>
      </c>
      <c r="E45" s="694">
        <v>1.5434850297930001</v>
      </c>
      <c r="F45" s="692">
        <v>6.3401265640390001</v>
      </c>
      <c r="G45" s="693">
        <v>1.585031641009</v>
      </c>
      <c r="H45" s="695">
        <v>0.26429999999999998</v>
      </c>
      <c r="I45" s="692">
        <v>2.74613</v>
      </c>
      <c r="J45" s="693">
        <v>1.1610983589899999</v>
      </c>
      <c r="K45" s="696">
        <v>0.43313488654499999</v>
      </c>
    </row>
    <row r="46" spans="1:11" ht="14.4" customHeight="1" thickBot="1" x14ac:dyDescent="0.35">
      <c r="A46" s="714" t="s">
        <v>365</v>
      </c>
      <c r="B46" s="692">
        <v>0</v>
      </c>
      <c r="C46" s="692">
        <v>0.35920000000000002</v>
      </c>
      <c r="D46" s="693">
        <v>0.35920000000000002</v>
      </c>
      <c r="E46" s="702" t="s">
        <v>322</v>
      </c>
      <c r="F46" s="692">
        <v>0</v>
      </c>
      <c r="G46" s="693">
        <v>0</v>
      </c>
      <c r="H46" s="695">
        <v>0</v>
      </c>
      <c r="I46" s="692">
        <v>0</v>
      </c>
      <c r="J46" s="693">
        <v>0</v>
      </c>
      <c r="K46" s="703" t="s">
        <v>322</v>
      </c>
    </row>
    <row r="47" spans="1:11" ht="14.4" customHeight="1" thickBot="1" x14ac:dyDescent="0.35">
      <c r="A47" s="714" t="s">
        <v>366</v>
      </c>
      <c r="B47" s="692">
        <v>0</v>
      </c>
      <c r="C47" s="692">
        <v>0.50214999999999999</v>
      </c>
      <c r="D47" s="693">
        <v>0.50214999999999999</v>
      </c>
      <c r="E47" s="702" t="s">
        <v>347</v>
      </c>
      <c r="F47" s="692">
        <v>0</v>
      </c>
      <c r="G47" s="693">
        <v>0</v>
      </c>
      <c r="H47" s="695">
        <v>1.3794</v>
      </c>
      <c r="I47" s="692">
        <v>-6.5956799999999998</v>
      </c>
      <c r="J47" s="693">
        <v>-6.5956799999999998</v>
      </c>
      <c r="K47" s="703" t="s">
        <v>322</v>
      </c>
    </row>
    <row r="48" spans="1:11" ht="14.4" customHeight="1" thickBot="1" x14ac:dyDescent="0.35">
      <c r="A48" s="714" t="s">
        <v>367</v>
      </c>
      <c r="B48" s="692">
        <v>21.892273927988001</v>
      </c>
      <c r="C48" s="692">
        <v>15.402469999999999</v>
      </c>
      <c r="D48" s="693">
        <v>-6.4898039279880004</v>
      </c>
      <c r="E48" s="694">
        <v>0.70355733948200005</v>
      </c>
      <c r="F48" s="692">
        <v>19</v>
      </c>
      <c r="G48" s="693">
        <v>4.75</v>
      </c>
      <c r="H48" s="695">
        <v>1.67706</v>
      </c>
      <c r="I48" s="692">
        <v>3.1846700000000001</v>
      </c>
      <c r="J48" s="693">
        <v>-1.5653300000000001</v>
      </c>
      <c r="K48" s="696">
        <v>0.16761421052600001</v>
      </c>
    </row>
    <row r="49" spans="1:11" ht="14.4" customHeight="1" thickBot="1" x14ac:dyDescent="0.35">
      <c r="A49" s="714" t="s">
        <v>368</v>
      </c>
      <c r="B49" s="692">
        <v>27.422986118072998</v>
      </c>
      <c r="C49" s="692">
        <v>26.191680000000002</v>
      </c>
      <c r="D49" s="693">
        <v>-1.2313061180730001</v>
      </c>
      <c r="E49" s="694">
        <v>0.95509948796999999</v>
      </c>
      <c r="F49" s="692">
        <v>32.706774738863999</v>
      </c>
      <c r="G49" s="693">
        <v>8.1766936847159997</v>
      </c>
      <c r="H49" s="695">
        <v>2.1326700000000001</v>
      </c>
      <c r="I49" s="692">
        <v>7.2412299999999998</v>
      </c>
      <c r="J49" s="693">
        <v>-0.93546368471600005</v>
      </c>
      <c r="K49" s="696">
        <v>0.221398473491</v>
      </c>
    </row>
    <row r="50" spans="1:11" ht="14.4" customHeight="1" thickBot="1" x14ac:dyDescent="0.35">
      <c r="A50" s="714" t="s">
        <v>369</v>
      </c>
      <c r="B50" s="692">
        <v>0</v>
      </c>
      <c r="C50" s="692">
        <v>12.278460000000001</v>
      </c>
      <c r="D50" s="693">
        <v>12.278460000000001</v>
      </c>
      <c r="E50" s="702" t="s">
        <v>322</v>
      </c>
      <c r="F50" s="692">
        <v>0</v>
      </c>
      <c r="G50" s="693">
        <v>0</v>
      </c>
      <c r="H50" s="695">
        <v>0</v>
      </c>
      <c r="I50" s="692">
        <v>0</v>
      </c>
      <c r="J50" s="693">
        <v>0</v>
      </c>
      <c r="K50" s="703" t="s">
        <v>322</v>
      </c>
    </row>
    <row r="51" spans="1:11" ht="14.4" customHeight="1" thickBot="1" x14ac:dyDescent="0.35">
      <c r="A51" s="714" t="s">
        <v>370</v>
      </c>
      <c r="B51" s="692">
        <v>0</v>
      </c>
      <c r="C51" s="692">
        <v>0</v>
      </c>
      <c r="D51" s="693">
        <v>0</v>
      </c>
      <c r="E51" s="694">
        <v>1</v>
      </c>
      <c r="F51" s="692">
        <v>0</v>
      </c>
      <c r="G51" s="693">
        <v>0</v>
      </c>
      <c r="H51" s="695">
        <v>2.4129999999999998</v>
      </c>
      <c r="I51" s="692">
        <v>2.4129999999999998</v>
      </c>
      <c r="J51" s="693">
        <v>2.4129999999999998</v>
      </c>
      <c r="K51" s="703" t="s">
        <v>347</v>
      </c>
    </row>
    <row r="52" spans="1:11" ht="14.4" customHeight="1" thickBot="1" x14ac:dyDescent="0.35">
      <c r="A52" s="714" t="s">
        <v>371</v>
      </c>
      <c r="B52" s="692">
        <v>0</v>
      </c>
      <c r="C52" s="692">
        <v>2.9802300000000002</v>
      </c>
      <c r="D52" s="693">
        <v>2.9802300000000002</v>
      </c>
      <c r="E52" s="702" t="s">
        <v>322</v>
      </c>
      <c r="F52" s="692">
        <v>0</v>
      </c>
      <c r="G52" s="693">
        <v>0</v>
      </c>
      <c r="H52" s="695">
        <v>0</v>
      </c>
      <c r="I52" s="692">
        <v>0</v>
      </c>
      <c r="J52" s="693">
        <v>0</v>
      </c>
      <c r="K52" s="703" t="s">
        <v>322</v>
      </c>
    </row>
    <row r="53" spans="1:11" ht="14.4" customHeight="1" thickBot="1" x14ac:dyDescent="0.35">
      <c r="A53" s="714" t="s">
        <v>372</v>
      </c>
      <c r="B53" s="692">
        <v>95.406625198889998</v>
      </c>
      <c r="C53" s="692">
        <v>168.26096999999999</v>
      </c>
      <c r="D53" s="693">
        <v>72.854344801108994</v>
      </c>
      <c r="E53" s="694">
        <v>1.763619346656</v>
      </c>
      <c r="F53" s="692">
        <v>305</v>
      </c>
      <c r="G53" s="693">
        <v>76.25</v>
      </c>
      <c r="H53" s="695">
        <v>19.925419999999999</v>
      </c>
      <c r="I53" s="692">
        <v>63.364469999999997</v>
      </c>
      <c r="J53" s="693">
        <v>-12.885529999999999</v>
      </c>
      <c r="K53" s="696">
        <v>0.207752360655</v>
      </c>
    </row>
    <row r="54" spans="1:11" ht="14.4" customHeight="1" thickBot="1" x14ac:dyDescent="0.35">
      <c r="A54" s="713" t="s">
        <v>373</v>
      </c>
      <c r="B54" s="697">
        <v>777.69916178719905</v>
      </c>
      <c r="C54" s="697">
        <v>816.76805999999999</v>
      </c>
      <c r="D54" s="698">
        <v>39.068898212800001</v>
      </c>
      <c r="E54" s="704">
        <v>1.0502365183510001</v>
      </c>
      <c r="F54" s="697">
        <v>900.416722701303</v>
      </c>
      <c r="G54" s="698">
        <v>225.10418067532601</v>
      </c>
      <c r="H54" s="700">
        <v>66.975890000000007</v>
      </c>
      <c r="I54" s="697">
        <v>258.02091000000001</v>
      </c>
      <c r="J54" s="698">
        <v>32.916729324674002</v>
      </c>
      <c r="K54" s="705">
        <v>0.28655721678000001</v>
      </c>
    </row>
    <row r="55" spans="1:11" ht="14.4" customHeight="1" thickBot="1" x14ac:dyDescent="0.35">
      <c r="A55" s="714" t="s">
        <v>374</v>
      </c>
      <c r="B55" s="692">
        <v>0</v>
      </c>
      <c r="C55" s="692">
        <v>0.14499999999999999</v>
      </c>
      <c r="D55" s="693">
        <v>0.14499999999999999</v>
      </c>
      <c r="E55" s="702" t="s">
        <v>347</v>
      </c>
      <c r="F55" s="692">
        <v>0</v>
      </c>
      <c r="G55" s="693">
        <v>0</v>
      </c>
      <c r="H55" s="695">
        <v>0</v>
      </c>
      <c r="I55" s="692">
        <v>0</v>
      </c>
      <c r="J55" s="693">
        <v>0</v>
      </c>
      <c r="K55" s="703" t="s">
        <v>322</v>
      </c>
    </row>
    <row r="56" spans="1:11" ht="14.4" customHeight="1" thickBot="1" x14ac:dyDescent="0.35">
      <c r="A56" s="714" t="s">
        <v>375</v>
      </c>
      <c r="B56" s="692">
        <v>2.574092978056</v>
      </c>
      <c r="C56" s="692">
        <v>39.508000000000003</v>
      </c>
      <c r="D56" s="693">
        <v>36.933907021943</v>
      </c>
      <c r="E56" s="694">
        <v>15.348318936724</v>
      </c>
      <c r="F56" s="692">
        <v>51.516014907044998</v>
      </c>
      <c r="G56" s="693">
        <v>12.879003726761001</v>
      </c>
      <c r="H56" s="695">
        <v>0</v>
      </c>
      <c r="I56" s="692">
        <v>0</v>
      </c>
      <c r="J56" s="693">
        <v>-12.879003726761001</v>
      </c>
      <c r="K56" s="696">
        <v>0</v>
      </c>
    </row>
    <row r="57" spans="1:11" ht="14.4" customHeight="1" thickBot="1" x14ac:dyDescent="0.35">
      <c r="A57" s="714" t="s">
        <v>376</v>
      </c>
      <c r="B57" s="692">
        <v>767.41379403320002</v>
      </c>
      <c r="C57" s="692">
        <v>748.77053999999998</v>
      </c>
      <c r="D57" s="693">
        <v>-18.643254033200002</v>
      </c>
      <c r="E57" s="694">
        <v>0.97570638659499997</v>
      </c>
      <c r="F57" s="692">
        <v>844.31264878420495</v>
      </c>
      <c r="G57" s="693">
        <v>211.07816219605101</v>
      </c>
      <c r="H57" s="695">
        <v>65.240539999999996</v>
      </c>
      <c r="I57" s="692">
        <v>243.06535</v>
      </c>
      <c r="J57" s="693">
        <v>31.987187803948</v>
      </c>
      <c r="K57" s="696">
        <v>0.28788547743499998</v>
      </c>
    </row>
    <row r="58" spans="1:11" ht="14.4" customHeight="1" thickBot="1" x14ac:dyDescent="0.35">
      <c r="A58" s="714" t="s">
        <v>377</v>
      </c>
      <c r="B58" s="692">
        <v>0</v>
      </c>
      <c r="C58" s="692">
        <v>6.8933999999999997</v>
      </c>
      <c r="D58" s="693">
        <v>6.8933999999999997</v>
      </c>
      <c r="E58" s="702" t="s">
        <v>322</v>
      </c>
      <c r="F58" s="692">
        <v>0</v>
      </c>
      <c r="G58" s="693">
        <v>0</v>
      </c>
      <c r="H58" s="695">
        <v>1.5246</v>
      </c>
      <c r="I58" s="692">
        <v>3.0491999999999999</v>
      </c>
      <c r="J58" s="693">
        <v>3.0491999999999999</v>
      </c>
      <c r="K58" s="703" t="s">
        <v>322</v>
      </c>
    </row>
    <row r="59" spans="1:11" ht="14.4" customHeight="1" thickBot="1" x14ac:dyDescent="0.35">
      <c r="A59" s="714" t="s">
        <v>378</v>
      </c>
      <c r="B59" s="692">
        <v>7.7112747759419999</v>
      </c>
      <c r="C59" s="692">
        <v>21.45112</v>
      </c>
      <c r="D59" s="693">
        <v>13.739845224056999</v>
      </c>
      <c r="E59" s="694">
        <v>2.7817864909860002</v>
      </c>
      <c r="F59" s="692">
        <v>4.5880590100510004</v>
      </c>
      <c r="G59" s="693">
        <v>1.147014752512</v>
      </c>
      <c r="H59" s="695">
        <v>0.21074999999999999</v>
      </c>
      <c r="I59" s="692">
        <v>11.906359999999999</v>
      </c>
      <c r="J59" s="693">
        <v>10.759345247486999</v>
      </c>
      <c r="K59" s="696">
        <v>2.5950756025400001</v>
      </c>
    </row>
    <row r="60" spans="1:11" ht="14.4" customHeight="1" thickBot="1" x14ac:dyDescent="0.35">
      <c r="A60" s="713" t="s">
        <v>379</v>
      </c>
      <c r="B60" s="697">
        <v>281.43006994765699</v>
      </c>
      <c r="C60" s="697">
        <v>313.81420000000003</v>
      </c>
      <c r="D60" s="698">
        <v>32.384130052342996</v>
      </c>
      <c r="E60" s="704">
        <v>1.115069900165</v>
      </c>
      <c r="F60" s="697">
        <v>358.60807425246099</v>
      </c>
      <c r="G60" s="698">
        <v>89.652018563115007</v>
      </c>
      <c r="H60" s="700">
        <v>25.48114</v>
      </c>
      <c r="I60" s="697">
        <v>85.953580000000002</v>
      </c>
      <c r="J60" s="698">
        <v>-3.6984385631149999</v>
      </c>
      <c r="K60" s="705">
        <v>0.23968668351700001</v>
      </c>
    </row>
    <row r="61" spans="1:11" ht="14.4" customHeight="1" thickBot="1" x14ac:dyDescent="0.35">
      <c r="A61" s="714" t="s">
        <v>380</v>
      </c>
      <c r="B61" s="692">
        <v>0</v>
      </c>
      <c r="C61" s="692">
        <v>0</v>
      </c>
      <c r="D61" s="693">
        <v>0</v>
      </c>
      <c r="E61" s="694">
        <v>1</v>
      </c>
      <c r="F61" s="692">
        <v>34</v>
      </c>
      <c r="G61" s="693">
        <v>8.5</v>
      </c>
      <c r="H61" s="695">
        <v>0</v>
      </c>
      <c r="I61" s="692">
        <v>0</v>
      </c>
      <c r="J61" s="693">
        <v>-8.5</v>
      </c>
      <c r="K61" s="696">
        <v>0</v>
      </c>
    </row>
    <row r="62" spans="1:11" ht="14.4" customHeight="1" thickBot="1" x14ac:dyDescent="0.35">
      <c r="A62" s="714" t="s">
        <v>381</v>
      </c>
      <c r="B62" s="692">
        <v>0</v>
      </c>
      <c r="C62" s="692">
        <v>63.709850000000003</v>
      </c>
      <c r="D62" s="693">
        <v>63.709850000000003</v>
      </c>
      <c r="E62" s="702" t="s">
        <v>322</v>
      </c>
      <c r="F62" s="692">
        <v>70</v>
      </c>
      <c r="G62" s="693">
        <v>17.5</v>
      </c>
      <c r="H62" s="695">
        <v>1.70973</v>
      </c>
      <c r="I62" s="692">
        <v>19.750969999999999</v>
      </c>
      <c r="J62" s="693">
        <v>2.250969999999</v>
      </c>
      <c r="K62" s="696">
        <v>0.282156714285</v>
      </c>
    </row>
    <row r="63" spans="1:11" ht="14.4" customHeight="1" thickBot="1" x14ac:dyDescent="0.35">
      <c r="A63" s="714" t="s">
        <v>382</v>
      </c>
      <c r="B63" s="692">
        <v>3.175689577859</v>
      </c>
      <c r="C63" s="692">
        <v>4.3146699999999996</v>
      </c>
      <c r="D63" s="693">
        <v>1.1389804221399999</v>
      </c>
      <c r="E63" s="694">
        <v>1.3586560947520001</v>
      </c>
      <c r="F63" s="692">
        <v>0</v>
      </c>
      <c r="G63" s="693">
        <v>0</v>
      </c>
      <c r="H63" s="695">
        <v>0</v>
      </c>
      <c r="I63" s="692">
        <v>0</v>
      </c>
      <c r="J63" s="693">
        <v>0</v>
      </c>
      <c r="K63" s="703" t="s">
        <v>322</v>
      </c>
    </row>
    <row r="64" spans="1:11" ht="14.4" customHeight="1" thickBot="1" x14ac:dyDescent="0.35">
      <c r="A64" s="714" t="s">
        <v>383</v>
      </c>
      <c r="B64" s="692">
        <v>0</v>
      </c>
      <c r="C64" s="692">
        <v>1.5819000000000001</v>
      </c>
      <c r="D64" s="693">
        <v>1.5819000000000001</v>
      </c>
      <c r="E64" s="702" t="s">
        <v>322</v>
      </c>
      <c r="F64" s="692">
        <v>0</v>
      </c>
      <c r="G64" s="693">
        <v>0</v>
      </c>
      <c r="H64" s="695">
        <v>0</v>
      </c>
      <c r="I64" s="692">
        <v>0</v>
      </c>
      <c r="J64" s="693">
        <v>0</v>
      </c>
      <c r="K64" s="703" t="s">
        <v>322</v>
      </c>
    </row>
    <row r="65" spans="1:11" ht="14.4" customHeight="1" thickBot="1" x14ac:dyDescent="0.35">
      <c r="A65" s="714" t="s">
        <v>384</v>
      </c>
      <c r="B65" s="692">
        <v>38.000003430619998</v>
      </c>
      <c r="C65" s="692">
        <v>32.058030000000002</v>
      </c>
      <c r="D65" s="693">
        <v>-5.9419734306200001</v>
      </c>
      <c r="E65" s="694">
        <v>0.84363229225799996</v>
      </c>
      <c r="F65" s="692">
        <v>35</v>
      </c>
      <c r="G65" s="693">
        <v>8.75</v>
      </c>
      <c r="H65" s="695">
        <v>2.4609200000000002</v>
      </c>
      <c r="I65" s="692">
        <v>5.7678799999999999</v>
      </c>
      <c r="J65" s="693">
        <v>-2.982119999999</v>
      </c>
      <c r="K65" s="696">
        <v>0.164796571428</v>
      </c>
    </row>
    <row r="66" spans="1:11" ht="14.4" customHeight="1" thickBot="1" x14ac:dyDescent="0.35">
      <c r="A66" s="714" t="s">
        <v>385</v>
      </c>
      <c r="B66" s="692">
        <v>72.310176596602005</v>
      </c>
      <c r="C66" s="692">
        <v>54.938499999999998</v>
      </c>
      <c r="D66" s="693">
        <v>-17.371676596602001</v>
      </c>
      <c r="E66" s="694">
        <v>0.75976166268300005</v>
      </c>
      <c r="F66" s="692">
        <v>55</v>
      </c>
      <c r="G66" s="693">
        <v>13.75</v>
      </c>
      <c r="H66" s="695">
        <v>8.7192000000000007</v>
      </c>
      <c r="I66" s="692">
        <v>20.752009999999999</v>
      </c>
      <c r="J66" s="693">
        <v>7.0020100000000003</v>
      </c>
      <c r="K66" s="696">
        <v>0.37730927272699999</v>
      </c>
    </row>
    <row r="67" spans="1:11" ht="14.4" customHeight="1" thickBot="1" x14ac:dyDescent="0.35">
      <c r="A67" s="714" t="s">
        <v>386</v>
      </c>
      <c r="B67" s="692">
        <v>167.94420034257499</v>
      </c>
      <c r="C67" s="692">
        <v>157.21125000000001</v>
      </c>
      <c r="D67" s="693">
        <v>-10.732950342574</v>
      </c>
      <c r="E67" s="694">
        <v>0.93609216441700005</v>
      </c>
      <c r="F67" s="692">
        <v>164.60807425246099</v>
      </c>
      <c r="G67" s="693">
        <v>41.152018563115</v>
      </c>
      <c r="H67" s="695">
        <v>12.591290000000001</v>
      </c>
      <c r="I67" s="692">
        <v>39.682720000000003</v>
      </c>
      <c r="J67" s="693">
        <v>-1.469298563115</v>
      </c>
      <c r="K67" s="696">
        <v>0.241073958128</v>
      </c>
    </row>
    <row r="68" spans="1:11" ht="14.4" customHeight="1" thickBot="1" x14ac:dyDescent="0.35">
      <c r="A68" s="713" t="s">
        <v>387</v>
      </c>
      <c r="B68" s="697">
        <v>0</v>
      </c>
      <c r="C68" s="697">
        <v>0</v>
      </c>
      <c r="D68" s="698">
        <v>0</v>
      </c>
      <c r="E68" s="704">
        <v>1</v>
      </c>
      <c r="F68" s="697">
        <v>0</v>
      </c>
      <c r="G68" s="698">
        <v>0</v>
      </c>
      <c r="H68" s="700">
        <v>0.66</v>
      </c>
      <c r="I68" s="697">
        <v>0.66</v>
      </c>
      <c r="J68" s="698">
        <v>0.66</v>
      </c>
      <c r="K68" s="701" t="s">
        <v>347</v>
      </c>
    </row>
    <row r="69" spans="1:11" ht="14.4" customHeight="1" thickBot="1" x14ac:dyDescent="0.35">
      <c r="A69" s="714" t="s">
        <v>388</v>
      </c>
      <c r="B69" s="692">
        <v>0</v>
      </c>
      <c r="C69" s="692">
        <v>0</v>
      </c>
      <c r="D69" s="693">
        <v>0</v>
      </c>
      <c r="E69" s="694">
        <v>1</v>
      </c>
      <c r="F69" s="692">
        <v>0</v>
      </c>
      <c r="G69" s="693">
        <v>0</v>
      </c>
      <c r="H69" s="695">
        <v>0.66</v>
      </c>
      <c r="I69" s="692">
        <v>0.66</v>
      </c>
      <c r="J69" s="693">
        <v>0.66</v>
      </c>
      <c r="K69" s="703" t="s">
        <v>347</v>
      </c>
    </row>
    <row r="70" spans="1:11" ht="14.4" customHeight="1" thickBot="1" x14ac:dyDescent="0.35">
      <c r="A70" s="713" t="s">
        <v>389</v>
      </c>
      <c r="B70" s="697">
        <v>0</v>
      </c>
      <c r="C70" s="697">
        <v>10.951000000000001</v>
      </c>
      <c r="D70" s="698">
        <v>10.951000000000001</v>
      </c>
      <c r="E70" s="699" t="s">
        <v>322</v>
      </c>
      <c r="F70" s="697">
        <v>0</v>
      </c>
      <c r="G70" s="698">
        <v>0</v>
      </c>
      <c r="H70" s="700">
        <v>0</v>
      </c>
      <c r="I70" s="697">
        <v>0</v>
      </c>
      <c r="J70" s="698">
        <v>0</v>
      </c>
      <c r="K70" s="705">
        <v>0</v>
      </c>
    </row>
    <row r="71" spans="1:11" ht="14.4" customHeight="1" thickBot="1" x14ac:dyDescent="0.35">
      <c r="A71" s="714" t="s">
        <v>390</v>
      </c>
      <c r="B71" s="692">
        <v>0</v>
      </c>
      <c r="C71" s="692">
        <v>10.951000000000001</v>
      </c>
      <c r="D71" s="693">
        <v>10.951000000000001</v>
      </c>
      <c r="E71" s="702" t="s">
        <v>322</v>
      </c>
      <c r="F71" s="692">
        <v>0</v>
      </c>
      <c r="G71" s="693">
        <v>0</v>
      </c>
      <c r="H71" s="695">
        <v>0</v>
      </c>
      <c r="I71" s="692">
        <v>0</v>
      </c>
      <c r="J71" s="693">
        <v>0</v>
      </c>
      <c r="K71" s="696">
        <v>0</v>
      </c>
    </row>
    <row r="72" spans="1:11" ht="14.4" customHeight="1" thickBot="1" x14ac:dyDescent="0.35">
      <c r="A72" s="712" t="s">
        <v>42</v>
      </c>
      <c r="B72" s="692">
        <v>1320.5530614946799</v>
      </c>
      <c r="C72" s="692">
        <v>1399.96</v>
      </c>
      <c r="D72" s="693">
        <v>79.406938505324007</v>
      </c>
      <c r="E72" s="694">
        <v>1.0601315773069999</v>
      </c>
      <c r="F72" s="692">
        <v>1316.9237444717101</v>
      </c>
      <c r="G72" s="693">
        <v>329.23093611792802</v>
      </c>
      <c r="H72" s="695">
        <v>123.501</v>
      </c>
      <c r="I72" s="692">
        <v>438.798</v>
      </c>
      <c r="J72" s="693">
        <v>109.56706388207201</v>
      </c>
      <c r="K72" s="696">
        <v>0.333199246989</v>
      </c>
    </row>
    <row r="73" spans="1:11" ht="14.4" customHeight="1" thickBot="1" x14ac:dyDescent="0.35">
      <c r="A73" s="713" t="s">
        <v>391</v>
      </c>
      <c r="B73" s="697">
        <v>1320.5530614946799</v>
      </c>
      <c r="C73" s="697">
        <v>1399.96</v>
      </c>
      <c r="D73" s="698">
        <v>79.406938505324007</v>
      </c>
      <c r="E73" s="704">
        <v>1.0601315773069999</v>
      </c>
      <c r="F73" s="697">
        <v>1316.9237444717101</v>
      </c>
      <c r="G73" s="698">
        <v>329.23093611792802</v>
      </c>
      <c r="H73" s="700">
        <v>123.501</v>
      </c>
      <c r="I73" s="697">
        <v>438.798</v>
      </c>
      <c r="J73" s="698">
        <v>109.56706388207201</v>
      </c>
      <c r="K73" s="705">
        <v>0.333199246989</v>
      </c>
    </row>
    <row r="74" spans="1:11" ht="14.4" customHeight="1" thickBot="1" x14ac:dyDescent="0.35">
      <c r="A74" s="714" t="s">
        <v>392</v>
      </c>
      <c r="B74" s="692">
        <v>400.98096935545499</v>
      </c>
      <c r="C74" s="692">
        <v>445</v>
      </c>
      <c r="D74" s="693">
        <v>44.019030644544998</v>
      </c>
      <c r="E74" s="694">
        <v>1.109778353609</v>
      </c>
      <c r="F74" s="692">
        <v>361.15099999999802</v>
      </c>
      <c r="G74" s="693">
        <v>90.287749999998994</v>
      </c>
      <c r="H74" s="695">
        <v>29.169</v>
      </c>
      <c r="I74" s="692">
        <v>88.852999999999994</v>
      </c>
      <c r="J74" s="693">
        <v>-1.4347499999990001</v>
      </c>
      <c r="K74" s="696">
        <v>0.24602728498599999</v>
      </c>
    </row>
    <row r="75" spans="1:11" ht="14.4" customHeight="1" thickBot="1" x14ac:dyDescent="0.35">
      <c r="A75" s="714" t="s">
        <v>393</v>
      </c>
      <c r="B75" s="692">
        <v>120.723679189997</v>
      </c>
      <c r="C75" s="692">
        <v>125.71299999999999</v>
      </c>
      <c r="D75" s="693">
        <v>4.989320810003</v>
      </c>
      <c r="E75" s="694">
        <v>1.041328435676</v>
      </c>
      <c r="F75" s="692">
        <v>135.772744471718</v>
      </c>
      <c r="G75" s="693">
        <v>33.943186117929002</v>
      </c>
      <c r="H75" s="695">
        <v>11.837</v>
      </c>
      <c r="I75" s="692">
        <v>35.576000000000001</v>
      </c>
      <c r="J75" s="693">
        <v>1.63281388207</v>
      </c>
      <c r="K75" s="696">
        <v>0.26202607996400001</v>
      </c>
    </row>
    <row r="76" spans="1:11" ht="14.4" customHeight="1" thickBot="1" x14ac:dyDescent="0.35">
      <c r="A76" s="714" t="s">
        <v>394</v>
      </c>
      <c r="B76" s="692">
        <v>798.84841294922501</v>
      </c>
      <c r="C76" s="692">
        <v>829.24700000000098</v>
      </c>
      <c r="D76" s="693">
        <v>30.398587050774999</v>
      </c>
      <c r="E76" s="694">
        <v>1.038053010506</v>
      </c>
      <c r="F76" s="692">
        <v>819.99999999999602</v>
      </c>
      <c r="G76" s="693">
        <v>204.99999999999901</v>
      </c>
      <c r="H76" s="695">
        <v>82.495000000000005</v>
      </c>
      <c r="I76" s="692">
        <v>314.36900000000003</v>
      </c>
      <c r="J76" s="693">
        <v>109.36900000000099</v>
      </c>
      <c r="K76" s="696">
        <v>0.38337682926799999</v>
      </c>
    </row>
    <row r="77" spans="1:11" ht="14.4" customHeight="1" thickBot="1" x14ac:dyDescent="0.35">
      <c r="A77" s="715" t="s">
        <v>395</v>
      </c>
      <c r="B77" s="697">
        <v>4911.9992614544099</v>
      </c>
      <c r="C77" s="697">
        <v>5296.64426</v>
      </c>
      <c r="D77" s="698">
        <v>384.64499854559301</v>
      </c>
      <c r="E77" s="704">
        <v>1.078307218318</v>
      </c>
      <c r="F77" s="697">
        <v>5083.8339825070698</v>
      </c>
      <c r="G77" s="698">
        <v>1270.9584956267699</v>
      </c>
      <c r="H77" s="700">
        <v>320.12031999999999</v>
      </c>
      <c r="I77" s="697">
        <v>935.58518000000004</v>
      </c>
      <c r="J77" s="698">
        <v>-335.37331562676798</v>
      </c>
      <c r="K77" s="705">
        <v>0.18403141865299999</v>
      </c>
    </row>
    <row r="78" spans="1:11" ht="14.4" customHeight="1" thickBot="1" x14ac:dyDescent="0.35">
      <c r="A78" s="712" t="s">
        <v>45</v>
      </c>
      <c r="B78" s="692">
        <v>1311.6243995305299</v>
      </c>
      <c r="C78" s="692">
        <v>1284.3273899999999</v>
      </c>
      <c r="D78" s="693">
        <v>-27.297009530534002</v>
      </c>
      <c r="E78" s="694">
        <v>0.97918839452700002</v>
      </c>
      <c r="F78" s="692">
        <v>1253.4544711211499</v>
      </c>
      <c r="G78" s="693">
        <v>313.36361778028697</v>
      </c>
      <c r="H78" s="695">
        <v>70.305710000000005</v>
      </c>
      <c r="I78" s="692">
        <v>327.97991999999999</v>
      </c>
      <c r="J78" s="693">
        <v>14.616302219712001</v>
      </c>
      <c r="K78" s="696">
        <v>0.26166081621300002</v>
      </c>
    </row>
    <row r="79" spans="1:11" ht="14.4" customHeight="1" thickBot="1" x14ac:dyDescent="0.35">
      <c r="A79" s="716" t="s">
        <v>396</v>
      </c>
      <c r="B79" s="692">
        <v>1311.6243995305299</v>
      </c>
      <c r="C79" s="692">
        <v>1284.3273899999999</v>
      </c>
      <c r="D79" s="693">
        <v>-27.297009530534002</v>
      </c>
      <c r="E79" s="694">
        <v>0.97918839452700002</v>
      </c>
      <c r="F79" s="692">
        <v>1253.4544711211499</v>
      </c>
      <c r="G79" s="693">
        <v>313.36361778028697</v>
      </c>
      <c r="H79" s="695">
        <v>70.305710000000005</v>
      </c>
      <c r="I79" s="692">
        <v>327.97991999999999</v>
      </c>
      <c r="J79" s="693">
        <v>14.616302219712001</v>
      </c>
      <c r="K79" s="696">
        <v>0.26166081621300002</v>
      </c>
    </row>
    <row r="80" spans="1:11" ht="14.4" customHeight="1" thickBot="1" x14ac:dyDescent="0.35">
      <c r="A80" s="714" t="s">
        <v>397</v>
      </c>
      <c r="B80" s="692">
        <v>985.35474973993803</v>
      </c>
      <c r="C80" s="692">
        <v>1124.1923999999999</v>
      </c>
      <c r="D80" s="693">
        <v>138.83765026006199</v>
      </c>
      <c r="E80" s="694">
        <v>1.140901183352</v>
      </c>
      <c r="F80" s="692">
        <v>1116.12520273313</v>
      </c>
      <c r="G80" s="693">
        <v>279.03130068328301</v>
      </c>
      <c r="H80" s="695">
        <v>68.741479999999996</v>
      </c>
      <c r="I80" s="692">
        <v>284.81524000000002</v>
      </c>
      <c r="J80" s="693">
        <v>5.7839393167170003</v>
      </c>
      <c r="K80" s="696">
        <v>0.255182159942</v>
      </c>
    </row>
    <row r="81" spans="1:11" ht="14.4" customHeight="1" thickBot="1" x14ac:dyDescent="0.35">
      <c r="A81" s="714" t="s">
        <v>398</v>
      </c>
      <c r="B81" s="692">
        <v>0</v>
      </c>
      <c r="C81" s="692">
        <v>4.3439999999990002</v>
      </c>
      <c r="D81" s="693">
        <v>4.3439999999990002</v>
      </c>
      <c r="E81" s="702" t="s">
        <v>347</v>
      </c>
      <c r="F81" s="692">
        <v>0</v>
      </c>
      <c r="G81" s="693">
        <v>0</v>
      </c>
      <c r="H81" s="695">
        <v>0</v>
      </c>
      <c r="I81" s="692">
        <v>0</v>
      </c>
      <c r="J81" s="693">
        <v>0</v>
      </c>
      <c r="K81" s="703" t="s">
        <v>322</v>
      </c>
    </row>
    <row r="82" spans="1:11" ht="14.4" customHeight="1" thickBot="1" x14ac:dyDescent="0.35">
      <c r="A82" s="714" t="s">
        <v>399</v>
      </c>
      <c r="B82" s="692">
        <v>0</v>
      </c>
      <c r="C82" s="692">
        <v>26.111190000000001</v>
      </c>
      <c r="D82" s="693">
        <v>26.111190000000001</v>
      </c>
      <c r="E82" s="702" t="s">
        <v>322</v>
      </c>
      <c r="F82" s="692">
        <v>23.932416962415999</v>
      </c>
      <c r="G82" s="693">
        <v>5.9831042406039998</v>
      </c>
      <c r="H82" s="695">
        <v>0.54505000000000003</v>
      </c>
      <c r="I82" s="692">
        <v>0.68095000000000006</v>
      </c>
      <c r="J82" s="693">
        <v>-5.3021542406039996</v>
      </c>
      <c r="K82" s="696">
        <v>2.8453039284E-2</v>
      </c>
    </row>
    <row r="83" spans="1:11" ht="14.4" customHeight="1" thickBot="1" x14ac:dyDescent="0.35">
      <c r="A83" s="714" t="s">
        <v>400</v>
      </c>
      <c r="B83" s="692">
        <v>253.50247497365299</v>
      </c>
      <c r="C83" s="692">
        <v>80.950190000000006</v>
      </c>
      <c r="D83" s="693">
        <v>-172.552284973653</v>
      </c>
      <c r="E83" s="694">
        <v>0.31932702041</v>
      </c>
      <c r="F83" s="692">
        <v>68.396851425601</v>
      </c>
      <c r="G83" s="693">
        <v>17.099212856400001</v>
      </c>
      <c r="H83" s="695">
        <v>0</v>
      </c>
      <c r="I83" s="692">
        <v>36.472360000000002</v>
      </c>
      <c r="J83" s="693">
        <v>19.373147143598999</v>
      </c>
      <c r="K83" s="696">
        <v>0.53324618370200005</v>
      </c>
    </row>
    <row r="84" spans="1:11" ht="14.4" customHeight="1" thickBot="1" x14ac:dyDescent="0.35">
      <c r="A84" s="714" t="s">
        <v>401</v>
      </c>
      <c r="B84" s="692">
        <v>72.767174816942997</v>
      </c>
      <c r="C84" s="692">
        <v>48.729610000000001</v>
      </c>
      <c r="D84" s="693">
        <v>-24.037564816943</v>
      </c>
      <c r="E84" s="694">
        <v>0.66966472344899997</v>
      </c>
      <c r="F84" s="692">
        <v>44.999999999998998</v>
      </c>
      <c r="G84" s="693">
        <v>11.25</v>
      </c>
      <c r="H84" s="695">
        <v>1.01918</v>
      </c>
      <c r="I84" s="692">
        <v>6.0113700000000003</v>
      </c>
      <c r="J84" s="693">
        <v>-5.2386299999989996</v>
      </c>
      <c r="K84" s="696">
        <v>0.13358600000000001</v>
      </c>
    </row>
    <row r="85" spans="1:11" ht="14.4" customHeight="1" thickBot="1" x14ac:dyDescent="0.35">
      <c r="A85" s="717" t="s">
        <v>46</v>
      </c>
      <c r="B85" s="697">
        <v>0</v>
      </c>
      <c r="C85" s="697">
        <v>216.131</v>
      </c>
      <c r="D85" s="698">
        <v>216.131</v>
      </c>
      <c r="E85" s="699" t="s">
        <v>322</v>
      </c>
      <c r="F85" s="697">
        <v>0</v>
      </c>
      <c r="G85" s="698">
        <v>0</v>
      </c>
      <c r="H85" s="700">
        <v>14.222</v>
      </c>
      <c r="I85" s="697">
        <v>43.188000000000002</v>
      </c>
      <c r="J85" s="698">
        <v>43.188000000000002</v>
      </c>
      <c r="K85" s="701" t="s">
        <v>322</v>
      </c>
    </row>
    <row r="86" spans="1:11" ht="14.4" customHeight="1" thickBot="1" x14ac:dyDescent="0.35">
      <c r="A86" s="713" t="s">
        <v>402</v>
      </c>
      <c r="B86" s="697">
        <v>0</v>
      </c>
      <c r="C86" s="697">
        <v>107.95399999999999</v>
      </c>
      <c r="D86" s="698">
        <v>107.95399999999999</v>
      </c>
      <c r="E86" s="699" t="s">
        <v>322</v>
      </c>
      <c r="F86" s="697">
        <v>0</v>
      </c>
      <c r="G86" s="698">
        <v>0</v>
      </c>
      <c r="H86" s="700">
        <v>14.222</v>
      </c>
      <c r="I86" s="697">
        <v>43.188000000000002</v>
      </c>
      <c r="J86" s="698">
        <v>43.188000000000002</v>
      </c>
      <c r="K86" s="701" t="s">
        <v>322</v>
      </c>
    </row>
    <row r="87" spans="1:11" ht="14.4" customHeight="1" thickBot="1" x14ac:dyDescent="0.35">
      <c r="A87" s="714" t="s">
        <v>403</v>
      </c>
      <c r="B87" s="692">
        <v>0</v>
      </c>
      <c r="C87" s="692">
        <v>73.48</v>
      </c>
      <c r="D87" s="693">
        <v>73.48</v>
      </c>
      <c r="E87" s="702" t="s">
        <v>322</v>
      </c>
      <c r="F87" s="692">
        <v>0</v>
      </c>
      <c r="G87" s="693">
        <v>0</v>
      </c>
      <c r="H87" s="695">
        <v>9.2420000000000009</v>
      </c>
      <c r="I87" s="692">
        <v>33.228000000000002</v>
      </c>
      <c r="J87" s="693">
        <v>33.228000000000002</v>
      </c>
      <c r="K87" s="703" t="s">
        <v>322</v>
      </c>
    </row>
    <row r="88" spans="1:11" ht="14.4" customHeight="1" thickBot="1" x14ac:dyDescent="0.35">
      <c r="A88" s="714" t="s">
        <v>404</v>
      </c>
      <c r="B88" s="692">
        <v>0</v>
      </c>
      <c r="C88" s="692">
        <v>34.473999999999997</v>
      </c>
      <c r="D88" s="693">
        <v>34.473999999999997</v>
      </c>
      <c r="E88" s="702" t="s">
        <v>322</v>
      </c>
      <c r="F88" s="692">
        <v>0</v>
      </c>
      <c r="G88" s="693">
        <v>0</v>
      </c>
      <c r="H88" s="695">
        <v>4.9800000000000004</v>
      </c>
      <c r="I88" s="692">
        <v>9.9600000000000009</v>
      </c>
      <c r="J88" s="693">
        <v>9.9600000000000009</v>
      </c>
      <c r="K88" s="703" t="s">
        <v>322</v>
      </c>
    </row>
    <row r="89" spans="1:11" ht="14.4" customHeight="1" thickBot="1" x14ac:dyDescent="0.35">
      <c r="A89" s="713" t="s">
        <v>405</v>
      </c>
      <c r="B89" s="697">
        <v>0</v>
      </c>
      <c r="C89" s="697">
        <v>108.17700000000001</v>
      </c>
      <c r="D89" s="698">
        <v>108.17700000000001</v>
      </c>
      <c r="E89" s="699" t="s">
        <v>322</v>
      </c>
      <c r="F89" s="697">
        <v>0</v>
      </c>
      <c r="G89" s="698">
        <v>0</v>
      </c>
      <c r="H89" s="700">
        <v>0</v>
      </c>
      <c r="I89" s="697">
        <v>0</v>
      </c>
      <c r="J89" s="698">
        <v>0</v>
      </c>
      <c r="K89" s="701" t="s">
        <v>322</v>
      </c>
    </row>
    <row r="90" spans="1:11" ht="14.4" customHeight="1" thickBot="1" x14ac:dyDescent="0.35">
      <c r="A90" s="714" t="s">
        <v>406</v>
      </c>
      <c r="B90" s="692">
        <v>0</v>
      </c>
      <c r="C90" s="692">
        <v>50.408999999999999</v>
      </c>
      <c r="D90" s="693">
        <v>50.408999999999999</v>
      </c>
      <c r="E90" s="702" t="s">
        <v>322</v>
      </c>
      <c r="F90" s="692">
        <v>0</v>
      </c>
      <c r="G90" s="693">
        <v>0</v>
      </c>
      <c r="H90" s="695">
        <v>0</v>
      </c>
      <c r="I90" s="692">
        <v>0</v>
      </c>
      <c r="J90" s="693">
        <v>0</v>
      </c>
      <c r="K90" s="703" t="s">
        <v>322</v>
      </c>
    </row>
    <row r="91" spans="1:11" ht="14.4" customHeight="1" thickBot="1" x14ac:dyDescent="0.35">
      <c r="A91" s="714" t="s">
        <v>407</v>
      </c>
      <c r="B91" s="692">
        <v>0</v>
      </c>
      <c r="C91" s="692">
        <v>57.768000000000001</v>
      </c>
      <c r="D91" s="693">
        <v>57.768000000000001</v>
      </c>
      <c r="E91" s="702" t="s">
        <v>322</v>
      </c>
      <c r="F91" s="692">
        <v>0</v>
      </c>
      <c r="G91" s="693">
        <v>0</v>
      </c>
      <c r="H91" s="695">
        <v>0</v>
      </c>
      <c r="I91" s="692">
        <v>0</v>
      </c>
      <c r="J91" s="693">
        <v>0</v>
      </c>
      <c r="K91" s="703" t="s">
        <v>322</v>
      </c>
    </row>
    <row r="92" spans="1:11" ht="14.4" customHeight="1" thickBot="1" x14ac:dyDescent="0.35">
      <c r="A92" s="712" t="s">
        <v>47</v>
      </c>
      <c r="B92" s="692">
        <v>3600.37486192388</v>
      </c>
      <c r="C92" s="692">
        <v>3796.1858699999998</v>
      </c>
      <c r="D92" s="693">
        <v>195.811008076126</v>
      </c>
      <c r="E92" s="694">
        <v>1.054386283535</v>
      </c>
      <c r="F92" s="692">
        <v>3830.3795113859301</v>
      </c>
      <c r="G92" s="693">
        <v>957.59487784648104</v>
      </c>
      <c r="H92" s="695">
        <v>235.59261000000001</v>
      </c>
      <c r="I92" s="692">
        <v>564.41726000000006</v>
      </c>
      <c r="J92" s="693">
        <v>-393.17761784648098</v>
      </c>
      <c r="K92" s="696">
        <v>0.147352829745</v>
      </c>
    </row>
    <row r="93" spans="1:11" ht="14.4" customHeight="1" thickBot="1" x14ac:dyDescent="0.35">
      <c r="A93" s="713" t="s">
        <v>408</v>
      </c>
      <c r="B93" s="697">
        <v>43.854983644656002</v>
      </c>
      <c r="C93" s="697">
        <v>19.384679999999999</v>
      </c>
      <c r="D93" s="698">
        <v>-24.470303644655999</v>
      </c>
      <c r="E93" s="704">
        <v>0.44201772270700002</v>
      </c>
      <c r="F93" s="697">
        <v>21.511337425813</v>
      </c>
      <c r="G93" s="698">
        <v>5.3778343564529996</v>
      </c>
      <c r="H93" s="700">
        <v>0</v>
      </c>
      <c r="I93" s="697">
        <v>0</v>
      </c>
      <c r="J93" s="698">
        <v>-5.3778343564529996</v>
      </c>
      <c r="K93" s="705">
        <v>0</v>
      </c>
    </row>
    <row r="94" spans="1:11" ht="14.4" customHeight="1" thickBot="1" x14ac:dyDescent="0.35">
      <c r="A94" s="714" t="s">
        <v>409</v>
      </c>
      <c r="B94" s="692">
        <v>43.854983644656002</v>
      </c>
      <c r="C94" s="692">
        <v>19.384679999999999</v>
      </c>
      <c r="D94" s="693">
        <v>-24.470303644655999</v>
      </c>
      <c r="E94" s="694">
        <v>0.44201772270700002</v>
      </c>
      <c r="F94" s="692">
        <v>21.511337425813</v>
      </c>
      <c r="G94" s="693">
        <v>5.3778343564529996</v>
      </c>
      <c r="H94" s="695">
        <v>0</v>
      </c>
      <c r="I94" s="692">
        <v>0</v>
      </c>
      <c r="J94" s="693">
        <v>-5.3778343564529996</v>
      </c>
      <c r="K94" s="696">
        <v>0</v>
      </c>
    </row>
    <row r="95" spans="1:11" ht="14.4" customHeight="1" thickBot="1" x14ac:dyDescent="0.35">
      <c r="A95" s="713" t="s">
        <v>410</v>
      </c>
      <c r="B95" s="697">
        <v>28.027168959924001</v>
      </c>
      <c r="C95" s="697">
        <v>19.815629999999999</v>
      </c>
      <c r="D95" s="698">
        <v>-8.2115389599240007</v>
      </c>
      <c r="E95" s="704">
        <v>0.70701504059599996</v>
      </c>
      <c r="F95" s="697">
        <v>20.744751834172</v>
      </c>
      <c r="G95" s="698">
        <v>5.186187958543</v>
      </c>
      <c r="H95" s="700">
        <v>1.60446</v>
      </c>
      <c r="I95" s="697">
        <v>5.0231700000000004</v>
      </c>
      <c r="J95" s="698">
        <v>-0.163017958543</v>
      </c>
      <c r="K95" s="705">
        <v>0.24214172529700001</v>
      </c>
    </row>
    <row r="96" spans="1:11" ht="14.4" customHeight="1" thickBot="1" x14ac:dyDescent="0.35">
      <c r="A96" s="714" t="s">
        <v>411</v>
      </c>
      <c r="B96" s="692">
        <v>4.532456295677</v>
      </c>
      <c r="C96" s="692">
        <v>6.4912000000000001</v>
      </c>
      <c r="D96" s="693">
        <v>1.958743704322</v>
      </c>
      <c r="E96" s="694">
        <v>1.432159424502</v>
      </c>
      <c r="F96" s="692">
        <v>5.5497083127179998</v>
      </c>
      <c r="G96" s="693">
        <v>1.3874270781789999</v>
      </c>
      <c r="H96" s="695">
        <v>0.65439999999999998</v>
      </c>
      <c r="I96" s="692">
        <v>2.2944</v>
      </c>
      <c r="J96" s="693">
        <v>0.90697292182</v>
      </c>
      <c r="K96" s="696">
        <v>0.41342713359200001</v>
      </c>
    </row>
    <row r="97" spans="1:11" ht="14.4" customHeight="1" thickBot="1" x14ac:dyDescent="0.35">
      <c r="A97" s="714" t="s">
        <v>412</v>
      </c>
      <c r="B97" s="692">
        <v>23.494712664245998</v>
      </c>
      <c r="C97" s="692">
        <v>13.32443</v>
      </c>
      <c r="D97" s="693">
        <v>-10.170282664246001</v>
      </c>
      <c r="E97" s="694">
        <v>0.56712462035199995</v>
      </c>
      <c r="F97" s="692">
        <v>15.195043521454</v>
      </c>
      <c r="G97" s="693">
        <v>3.798760880363</v>
      </c>
      <c r="H97" s="695">
        <v>0.95006000000000002</v>
      </c>
      <c r="I97" s="692">
        <v>2.7287699999999999</v>
      </c>
      <c r="J97" s="693">
        <v>-1.0699908803630001</v>
      </c>
      <c r="K97" s="696">
        <v>0.17958290123599999</v>
      </c>
    </row>
    <row r="98" spans="1:11" ht="14.4" customHeight="1" thickBot="1" x14ac:dyDescent="0.35">
      <c r="A98" s="713" t="s">
        <v>413</v>
      </c>
      <c r="B98" s="697">
        <v>182.72064421677999</v>
      </c>
      <c r="C98" s="697">
        <v>188.75990999999999</v>
      </c>
      <c r="D98" s="698">
        <v>6.0392657832190002</v>
      </c>
      <c r="E98" s="704">
        <v>1.033051907238</v>
      </c>
      <c r="F98" s="697">
        <v>262</v>
      </c>
      <c r="G98" s="698">
        <v>65.5</v>
      </c>
      <c r="H98" s="700">
        <v>0.30484</v>
      </c>
      <c r="I98" s="697">
        <v>149.64669000000001</v>
      </c>
      <c r="J98" s="698">
        <v>84.146689999998998</v>
      </c>
      <c r="K98" s="705">
        <v>0.57117057251900005</v>
      </c>
    </row>
    <row r="99" spans="1:11" ht="14.4" customHeight="1" thickBot="1" x14ac:dyDescent="0.35">
      <c r="A99" s="714" t="s">
        <v>414</v>
      </c>
      <c r="B99" s="692">
        <v>7.9999872677150003</v>
      </c>
      <c r="C99" s="692">
        <v>8.64</v>
      </c>
      <c r="D99" s="693">
        <v>0.64001273228400002</v>
      </c>
      <c r="E99" s="694">
        <v>1.080001718861</v>
      </c>
      <c r="F99" s="692">
        <v>10</v>
      </c>
      <c r="G99" s="693">
        <v>2.5</v>
      </c>
      <c r="H99" s="695">
        <v>0</v>
      </c>
      <c r="I99" s="692">
        <v>2.4300000000000002</v>
      </c>
      <c r="J99" s="693">
        <v>-7.0000000000000007E-2</v>
      </c>
      <c r="K99" s="696">
        <v>0.24299999999999999</v>
      </c>
    </row>
    <row r="100" spans="1:11" ht="14.4" customHeight="1" thickBot="1" x14ac:dyDescent="0.35">
      <c r="A100" s="714" t="s">
        <v>415</v>
      </c>
      <c r="B100" s="692">
        <v>174.72065694906499</v>
      </c>
      <c r="C100" s="692">
        <v>180.11991</v>
      </c>
      <c r="D100" s="693">
        <v>5.3992530509350001</v>
      </c>
      <c r="E100" s="694">
        <v>1.0309022020930001</v>
      </c>
      <c r="F100" s="692">
        <v>252</v>
      </c>
      <c r="G100" s="693">
        <v>63</v>
      </c>
      <c r="H100" s="695">
        <v>0.30484</v>
      </c>
      <c r="I100" s="692">
        <v>147.21669</v>
      </c>
      <c r="J100" s="693">
        <v>84.216689999999005</v>
      </c>
      <c r="K100" s="696">
        <v>0.58419321428500004</v>
      </c>
    </row>
    <row r="101" spans="1:11" ht="14.4" customHeight="1" thickBot="1" x14ac:dyDescent="0.35">
      <c r="A101" s="713" t="s">
        <v>416</v>
      </c>
      <c r="B101" s="697">
        <v>3.4353876702520001</v>
      </c>
      <c r="C101" s="697">
        <v>0</v>
      </c>
      <c r="D101" s="698">
        <v>-3.4353876702520001</v>
      </c>
      <c r="E101" s="704">
        <v>0</v>
      </c>
      <c r="F101" s="697">
        <v>0</v>
      </c>
      <c r="G101" s="698">
        <v>0</v>
      </c>
      <c r="H101" s="700">
        <v>0</v>
      </c>
      <c r="I101" s="697">
        <v>0</v>
      </c>
      <c r="J101" s="698">
        <v>0</v>
      </c>
      <c r="K101" s="705">
        <v>0</v>
      </c>
    </row>
    <row r="102" spans="1:11" ht="14.4" customHeight="1" thickBot="1" x14ac:dyDescent="0.35">
      <c r="A102" s="714" t="s">
        <v>417</v>
      </c>
      <c r="B102" s="692">
        <v>3.4353876702520001</v>
      </c>
      <c r="C102" s="692">
        <v>0</v>
      </c>
      <c r="D102" s="693">
        <v>-3.4353876702520001</v>
      </c>
      <c r="E102" s="694">
        <v>0</v>
      </c>
      <c r="F102" s="692">
        <v>0</v>
      </c>
      <c r="G102" s="693">
        <v>0</v>
      </c>
      <c r="H102" s="695">
        <v>0</v>
      </c>
      <c r="I102" s="692">
        <v>0</v>
      </c>
      <c r="J102" s="693">
        <v>0</v>
      </c>
      <c r="K102" s="696">
        <v>0</v>
      </c>
    </row>
    <row r="103" spans="1:11" ht="14.4" customHeight="1" thickBot="1" x14ac:dyDescent="0.35">
      <c r="A103" s="713" t="s">
        <v>418</v>
      </c>
      <c r="B103" s="697">
        <v>709.12652891924097</v>
      </c>
      <c r="C103" s="697">
        <v>713.78155000000004</v>
      </c>
      <c r="D103" s="698">
        <v>4.6550210807579999</v>
      </c>
      <c r="E103" s="704">
        <v>1.0065644435659999</v>
      </c>
      <c r="F103" s="697">
        <v>737.177280511959</v>
      </c>
      <c r="G103" s="698">
        <v>184.29432012799001</v>
      </c>
      <c r="H103" s="700">
        <v>58.740560000000002</v>
      </c>
      <c r="I103" s="697">
        <v>176.09039999999999</v>
      </c>
      <c r="J103" s="698">
        <v>-8.2039201279890008</v>
      </c>
      <c r="K103" s="705">
        <v>0.23887117068700001</v>
      </c>
    </row>
    <row r="104" spans="1:11" ht="14.4" customHeight="1" thickBot="1" x14ac:dyDescent="0.35">
      <c r="A104" s="714" t="s">
        <v>419</v>
      </c>
      <c r="B104" s="692">
        <v>702.00197052213196</v>
      </c>
      <c r="C104" s="692">
        <v>697.30835999999999</v>
      </c>
      <c r="D104" s="693">
        <v>-4.6936105221310003</v>
      </c>
      <c r="E104" s="694">
        <v>0.993313963892</v>
      </c>
      <c r="F104" s="692">
        <v>722</v>
      </c>
      <c r="G104" s="693">
        <v>180.5</v>
      </c>
      <c r="H104" s="695">
        <v>58.089959999999998</v>
      </c>
      <c r="I104" s="692">
        <v>174.26988</v>
      </c>
      <c r="J104" s="693">
        <v>-6.2301200000000003</v>
      </c>
      <c r="K104" s="696">
        <v>0.24137102493000001</v>
      </c>
    </row>
    <row r="105" spans="1:11" ht="14.4" customHeight="1" thickBot="1" x14ac:dyDescent="0.35">
      <c r="A105" s="714" t="s">
        <v>420</v>
      </c>
      <c r="B105" s="692">
        <v>0</v>
      </c>
      <c r="C105" s="692">
        <v>3.8235999999999999</v>
      </c>
      <c r="D105" s="693">
        <v>3.8235999999999999</v>
      </c>
      <c r="E105" s="702" t="s">
        <v>347</v>
      </c>
      <c r="F105" s="692">
        <v>0</v>
      </c>
      <c r="G105" s="693">
        <v>0</v>
      </c>
      <c r="H105" s="695">
        <v>0</v>
      </c>
      <c r="I105" s="692">
        <v>0</v>
      </c>
      <c r="J105" s="693">
        <v>0</v>
      </c>
      <c r="K105" s="703" t="s">
        <v>322</v>
      </c>
    </row>
    <row r="106" spans="1:11" ht="14.4" customHeight="1" thickBot="1" x14ac:dyDescent="0.35">
      <c r="A106" s="714" t="s">
        <v>421</v>
      </c>
      <c r="B106" s="692">
        <v>0</v>
      </c>
      <c r="C106" s="692">
        <v>4.7430000000000003</v>
      </c>
      <c r="D106" s="693">
        <v>4.7430000000000003</v>
      </c>
      <c r="E106" s="702" t="s">
        <v>347</v>
      </c>
      <c r="F106" s="692">
        <v>5.3260231886060003</v>
      </c>
      <c r="G106" s="693">
        <v>1.331505797151</v>
      </c>
      <c r="H106" s="695">
        <v>0</v>
      </c>
      <c r="I106" s="692">
        <v>0</v>
      </c>
      <c r="J106" s="693">
        <v>-1.331505797151</v>
      </c>
      <c r="K106" s="696">
        <v>0</v>
      </c>
    </row>
    <row r="107" spans="1:11" ht="14.4" customHeight="1" thickBot="1" x14ac:dyDescent="0.35">
      <c r="A107" s="714" t="s">
        <v>422</v>
      </c>
      <c r="B107" s="692">
        <v>7.1245583971090003</v>
      </c>
      <c r="C107" s="692">
        <v>7.9065899999999996</v>
      </c>
      <c r="D107" s="693">
        <v>0.78203160288999995</v>
      </c>
      <c r="E107" s="694">
        <v>1.1097656246600001</v>
      </c>
      <c r="F107" s="692">
        <v>9.8512573233509997</v>
      </c>
      <c r="G107" s="693">
        <v>2.4628143308369999</v>
      </c>
      <c r="H107" s="695">
        <v>0.65059999999999996</v>
      </c>
      <c r="I107" s="692">
        <v>1.8205199999999999</v>
      </c>
      <c r="J107" s="693">
        <v>-0.64229433083700005</v>
      </c>
      <c r="K107" s="696">
        <v>0.18480077620999999</v>
      </c>
    </row>
    <row r="108" spans="1:11" ht="14.4" customHeight="1" thickBot="1" x14ac:dyDescent="0.35">
      <c r="A108" s="713" t="s">
        <v>423</v>
      </c>
      <c r="B108" s="697">
        <v>2633.2101485130202</v>
      </c>
      <c r="C108" s="697">
        <v>2837.2116599999999</v>
      </c>
      <c r="D108" s="698">
        <v>204.001511486981</v>
      </c>
      <c r="E108" s="704">
        <v>1.0774725525040001</v>
      </c>
      <c r="F108" s="697">
        <v>2788.9461416139802</v>
      </c>
      <c r="G108" s="698">
        <v>697.23653540349505</v>
      </c>
      <c r="H108" s="700">
        <v>174.94274999999999</v>
      </c>
      <c r="I108" s="697">
        <v>233.65700000000001</v>
      </c>
      <c r="J108" s="698">
        <v>-463.57953540349502</v>
      </c>
      <c r="K108" s="705">
        <v>8.377967452E-2</v>
      </c>
    </row>
    <row r="109" spans="1:11" ht="14.4" customHeight="1" thickBot="1" x14ac:dyDescent="0.35">
      <c r="A109" s="714" t="s">
        <v>424</v>
      </c>
      <c r="B109" s="692">
        <v>0.99999840846400001</v>
      </c>
      <c r="C109" s="692">
        <v>0.90500000000000003</v>
      </c>
      <c r="D109" s="693">
        <v>-9.4998408463999998E-2</v>
      </c>
      <c r="E109" s="694">
        <v>0.90500144034100005</v>
      </c>
      <c r="F109" s="692">
        <v>20.999999999999002</v>
      </c>
      <c r="G109" s="693">
        <v>5.2499999999989999</v>
      </c>
      <c r="H109" s="695">
        <v>0</v>
      </c>
      <c r="I109" s="692">
        <v>0</v>
      </c>
      <c r="J109" s="693">
        <v>-5.2499999999989999</v>
      </c>
      <c r="K109" s="696">
        <v>0</v>
      </c>
    </row>
    <row r="110" spans="1:11" ht="14.4" customHeight="1" thickBot="1" x14ac:dyDescent="0.35">
      <c r="A110" s="714" t="s">
        <v>425</v>
      </c>
      <c r="B110" s="692">
        <v>1471.7316107050799</v>
      </c>
      <c r="C110" s="692">
        <v>1929.5096599999999</v>
      </c>
      <c r="D110" s="693">
        <v>457.77804929491998</v>
      </c>
      <c r="E110" s="694">
        <v>1.3110472357630001</v>
      </c>
      <c r="F110" s="692">
        <v>1376.0403566569901</v>
      </c>
      <c r="G110" s="693">
        <v>344.01008916424701</v>
      </c>
      <c r="H110" s="695">
        <v>20.224830000000001</v>
      </c>
      <c r="I110" s="692">
        <v>75.436909999999997</v>
      </c>
      <c r="J110" s="693">
        <v>-268.57317916424699</v>
      </c>
      <c r="K110" s="696">
        <v>5.4821727890999997E-2</v>
      </c>
    </row>
    <row r="111" spans="1:11" ht="14.4" customHeight="1" thickBot="1" x14ac:dyDescent="0.35">
      <c r="A111" s="714" t="s">
        <v>426</v>
      </c>
      <c r="B111" s="692">
        <v>7.9999872677150003</v>
      </c>
      <c r="C111" s="692">
        <v>0</v>
      </c>
      <c r="D111" s="693">
        <v>-7.9999872677150003</v>
      </c>
      <c r="E111" s="694">
        <v>0</v>
      </c>
      <c r="F111" s="692">
        <v>8</v>
      </c>
      <c r="G111" s="693">
        <v>2</v>
      </c>
      <c r="H111" s="695">
        <v>0</v>
      </c>
      <c r="I111" s="692">
        <v>0</v>
      </c>
      <c r="J111" s="693">
        <v>-2</v>
      </c>
      <c r="K111" s="696">
        <v>0</v>
      </c>
    </row>
    <row r="112" spans="1:11" ht="14.4" customHeight="1" thickBot="1" x14ac:dyDescent="0.35">
      <c r="A112" s="714" t="s">
        <v>427</v>
      </c>
      <c r="B112" s="692">
        <v>2.909038859077</v>
      </c>
      <c r="C112" s="692">
        <v>0.58079999999900001</v>
      </c>
      <c r="D112" s="693">
        <v>-2.328238859077</v>
      </c>
      <c r="E112" s="694">
        <v>0.19965357223999999</v>
      </c>
      <c r="F112" s="692">
        <v>1.3958282360259999</v>
      </c>
      <c r="G112" s="693">
        <v>0.34895705900599999</v>
      </c>
      <c r="H112" s="695">
        <v>0</v>
      </c>
      <c r="I112" s="692">
        <v>0</v>
      </c>
      <c r="J112" s="693">
        <v>-0.34895705900599999</v>
      </c>
      <c r="K112" s="696">
        <v>0</v>
      </c>
    </row>
    <row r="113" spans="1:11" ht="14.4" customHeight="1" thickBot="1" x14ac:dyDescent="0.35">
      <c r="A113" s="714" t="s">
        <v>428</v>
      </c>
      <c r="B113" s="692">
        <v>1149.5695132726801</v>
      </c>
      <c r="C113" s="692">
        <v>906.21620000000098</v>
      </c>
      <c r="D113" s="693">
        <v>-243.35331327268099</v>
      </c>
      <c r="E113" s="694">
        <v>0.78830917968500003</v>
      </c>
      <c r="F113" s="692">
        <v>1382.50995672096</v>
      </c>
      <c r="G113" s="693">
        <v>345.62748918024101</v>
      </c>
      <c r="H113" s="695">
        <v>153.50792000000001</v>
      </c>
      <c r="I113" s="692">
        <v>157.01008999999999</v>
      </c>
      <c r="J113" s="693">
        <v>-188.61739918024099</v>
      </c>
      <c r="K113" s="696">
        <v>0.113568867433</v>
      </c>
    </row>
    <row r="114" spans="1:11" ht="14.4" customHeight="1" thickBot="1" x14ac:dyDescent="0.35">
      <c r="A114" s="714" t="s">
        <v>429</v>
      </c>
      <c r="B114" s="692">
        <v>0</v>
      </c>
      <c r="C114" s="692">
        <v>0</v>
      </c>
      <c r="D114" s="693">
        <v>0</v>
      </c>
      <c r="E114" s="694">
        <v>1</v>
      </c>
      <c r="F114" s="692">
        <v>0</v>
      </c>
      <c r="G114" s="693">
        <v>0</v>
      </c>
      <c r="H114" s="695">
        <v>1.21</v>
      </c>
      <c r="I114" s="692">
        <v>1.21</v>
      </c>
      <c r="J114" s="693">
        <v>1.21</v>
      </c>
      <c r="K114" s="703" t="s">
        <v>347</v>
      </c>
    </row>
    <row r="115" spans="1:11" ht="14.4" customHeight="1" thickBot="1" x14ac:dyDescent="0.35">
      <c r="A115" s="713" t="s">
        <v>430</v>
      </c>
      <c r="B115" s="697">
        <v>0</v>
      </c>
      <c r="C115" s="697">
        <v>17.23244</v>
      </c>
      <c r="D115" s="698">
        <v>17.23244</v>
      </c>
      <c r="E115" s="699" t="s">
        <v>322</v>
      </c>
      <c r="F115" s="697">
        <v>0</v>
      </c>
      <c r="G115" s="698">
        <v>0</v>
      </c>
      <c r="H115" s="700">
        <v>0</v>
      </c>
      <c r="I115" s="697">
        <v>0</v>
      </c>
      <c r="J115" s="698">
        <v>0</v>
      </c>
      <c r="K115" s="701" t="s">
        <v>322</v>
      </c>
    </row>
    <row r="116" spans="1:11" ht="14.4" customHeight="1" thickBot="1" x14ac:dyDescent="0.35">
      <c r="A116" s="714" t="s">
        <v>431</v>
      </c>
      <c r="B116" s="692">
        <v>0</v>
      </c>
      <c r="C116" s="692">
        <v>8.5934399999999993</v>
      </c>
      <c r="D116" s="693">
        <v>8.5934399999999993</v>
      </c>
      <c r="E116" s="702" t="s">
        <v>347</v>
      </c>
      <c r="F116" s="692">
        <v>0</v>
      </c>
      <c r="G116" s="693">
        <v>0</v>
      </c>
      <c r="H116" s="695">
        <v>0</v>
      </c>
      <c r="I116" s="692">
        <v>0</v>
      </c>
      <c r="J116" s="693">
        <v>0</v>
      </c>
      <c r="K116" s="703" t="s">
        <v>322</v>
      </c>
    </row>
    <row r="117" spans="1:11" ht="14.4" customHeight="1" thickBot="1" x14ac:dyDescent="0.35">
      <c r="A117" s="714" t="s">
        <v>432</v>
      </c>
      <c r="B117" s="692">
        <v>0</v>
      </c>
      <c r="C117" s="692">
        <v>8.6389999999999993</v>
      </c>
      <c r="D117" s="693">
        <v>8.6389999999999993</v>
      </c>
      <c r="E117" s="702" t="s">
        <v>347</v>
      </c>
      <c r="F117" s="692">
        <v>0</v>
      </c>
      <c r="G117" s="693">
        <v>0</v>
      </c>
      <c r="H117" s="695">
        <v>0</v>
      </c>
      <c r="I117" s="692">
        <v>0</v>
      </c>
      <c r="J117" s="693">
        <v>0</v>
      </c>
      <c r="K117" s="696">
        <v>0</v>
      </c>
    </row>
    <row r="118" spans="1:11" ht="14.4" customHeight="1" thickBot="1" x14ac:dyDescent="0.35">
      <c r="A118" s="711" t="s">
        <v>48</v>
      </c>
      <c r="B118" s="692">
        <v>117313.010590958</v>
      </c>
      <c r="C118" s="692">
        <v>127194.84318</v>
      </c>
      <c r="D118" s="693">
        <v>9881.8325890417891</v>
      </c>
      <c r="E118" s="694">
        <v>1.0842347540070001</v>
      </c>
      <c r="F118" s="692">
        <v>130921</v>
      </c>
      <c r="G118" s="693">
        <v>32730.25</v>
      </c>
      <c r="H118" s="695">
        <v>10635.325919999999</v>
      </c>
      <c r="I118" s="692">
        <v>32074.150229999999</v>
      </c>
      <c r="J118" s="693">
        <v>-656.09976999999299</v>
      </c>
      <c r="K118" s="696">
        <v>0.24498858265599999</v>
      </c>
    </row>
    <row r="119" spans="1:11" ht="14.4" customHeight="1" thickBot="1" x14ac:dyDescent="0.35">
      <c r="A119" s="717" t="s">
        <v>433</v>
      </c>
      <c r="B119" s="697">
        <v>86747.007831475203</v>
      </c>
      <c r="C119" s="697">
        <v>94372.577999999994</v>
      </c>
      <c r="D119" s="698">
        <v>7625.5701685247896</v>
      </c>
      <c r="E119" s="704">
        <v>1.0879058581859999</v>
      </c>
      <c r="F119" s="697">
        <v>96473.000000000102</v>
      </c>
      <c r="G119" s="698">
        <v>24118.25</v>
      </c>
      <c r="H119" s="700">
        <v>7825.9050000000097</v>
      </c>
      <c r="I119" s="697">
        <v>23602.774000000001</v>
      </c>
      <c r="J119" s="698">
        <v>-515.47600000000205</v>
      </c>
      <c r="K119" s="705">
        <v>0.24465678479899999</v>
      </c>
    </row>
    <row r="120" spans="1:11" ht="14.4" customHeight="1" thickBot="1" x14ac:dyDescent="0.35">
      <c r="A120" s="713" t="s">
        <v>434</v>
      </c>
      <c r="B120" s="697">
        <v>86100.007773064397</v>
      </c>
      <c r="C120" s="697">
        <v>93679.623999999996</v>
      </c>
      <c r="D120" s="698">
        <v>7579.61622693564</v>
      </c>
      <c r="E120" s="704">
        <v>1.088032700843</v>
      </c>
      <c r="F120" s="697">
        <v>95687.000000000102</v>
      </c>
      <c r="G120" s="698">
        <v>23921.75</v>
      </c>
      <c r="H120" s="700">
        <v>7780.6470000000099</v>
      </c>
      <c r="I120" s="697">
        <v>23456.468000000001</v>
      </c>
      <c r="J120" s="698">
        <v>-465.28200000000299</v>
      </c>
      <c r="K120" s="705">
        <v>0.24513745858800001</v>
      </c>
    </row>
    <row r="121" spans="1:11" ht="14.4" customHeight="1" thickBot="1" x14ac:dyDescent="0.35">
      <c r="A121" s="714" t="s">
        <v>435</v>
      </c>
      <c r="B121" s="692">
        <v>86100.007773064397</v>
      </c>
      <c r="C121" s="692">
        <v>93679.623999999996</v>
      </c>
      <c r="D121" s="693">
        <v>7579.61622693564</v>
      </c>
      <c r="E121" s="694">
        <v>1.088032700843</v>
      </c>
      <c r="F121" s="692">
        <v>95687.000000000102</v>
      </c>
      <c r="G121" s="693">
        <v>23921.75</v>
      </c>
      <c r="H121" s="695">
        <v>7780.6470000000099</v>
      </c>
      <c r="I121" s="692">
        <v>23456.468000000001</v>
      </c>
      <c r="J121" s="693">
        <v>-465.28200000000299</v>
      </c>
      <c r="K121" s="696">
        <v>0.24513745858800001</v>
      </c>
    </row>
    <row r="122" spans="1:11" ht="14.4" customHeight="1" thickBot="1" x14ac:dyDescent="0.35">
      <c r="A122" s="713" t="s">
        <v>436</v>
      </c>
      <c r="B122" s="697">
        <v>400.00003611179699</v>
      </c>
      <c r="C122" s="697">
        <v>527.95000000000005</v>
      </c>
      <c r="D122" s="698">
        <v>127.949963888203</v>
      </c>
      <c r="E122" s="704">
        <v>1.319874880842</v>
      </c>
      <c r="F122" s="697">
        <v>520</v>
      </c>
      <c r="G122" s="698">
        <v>130</v>
      </c>
      <c r="H122" s="700">
        <v>34</v>
      </c>
      <c r="I122" s="697">
        <v>83.6</v>
      </c>
      <c r="J122" s="698">
        <v>-46.399999999998997</v>
      </c>
      <c r="K122" s="705">
        <v>0.16076923076899999</v>
      </c>
    </row>
    <row r="123" spans="1:11" ht="14.4" customHeight="1" thickBot="1" x14ac:dyDescent="0.35">
      <c r="A123" s="714" t="s">
        <v>437</v>
      </c>
      <c r="B123" s="692">
        <v>400.00003611179699</v>
      </c>
      <c r="C123" s="692">
        <v>527.95000000000005</v>
      </c>
      <c r="D123" s="693">
        <v>127.949963888203</v>
      </c>
      <c r="E123" s="694">
        <v>1.319874880842</v>
      </c>
      <c r="F123" s="692">
        <v>520</v>
      </c>
      <c r="G123" s="693">
        <v>130</v>
      </c>
      <c r="H123" s="695">
        <v>34</v>
      </c>
      <c r="I123" s="692">
        <v>83.6</v>
      </c>
      <c r="J123" s="693">
        <v>-46.399999999998997</v>
      </c>
      <c r="K123" s="696">
        <v>0.16076923076899999</v>
      </c>
    </row>
    <row r="124" spans="1:11" ht="14.4" customHeight="1" thickBot="1" x14ac:dyDescent="0.35">
      <c r="A124" s="713" t="s">
        <v>438</v>
      </c>
      <c r="B124" s="697">
        <v>247.00002229903501</v>
      </c>
      <c r="C124" s="697">
        <v>165.00399999999999</v>
      </c>
      <c r="D124" s="698">
        <v>-81.996022299035005</v>
      </c>
      <c r="E124" s="704">
        <v>0.66803232835399995</v>
      </c>
      <c r="F124" s="697">
        <v>266</v>
      </c>
      <c r="G124" s="698">
        <v>66.5</v>
      </c>
      <c r="H124" s="700">
        <v>11.257999999999999</v>
      </c>
      <c r="I124" s="697">
        <v>62.706000000000003</v>
      </c>
      <c r="J124" s="698">
        <v>-3.794</v>
      </c>
      <c r="K124" s="705">
        <v>0.23573684210500001</v>
      </c>
    </row>
    <row r="125" spans="1:11" ht="14.4" customHeight="1" thickBot="1" x14ac:dyDescent="0.35">
      <c r="A125" s="714" t="s">
        <v>439</v>
      </c>
      <c r="B125" s="692">
        <v>247.00002229903501</v>
      </c>
      <c r="C125" s="692">
        <v>165.00399999999999</v>
      </c>
      <c r="D125" s="693">
        <v>-81.996022299035005</v>
      </c>
      <c r="E125" s="694">
        <v>0.66803232835399995</v>
      </c>
      <c r="F125" s="692">
        <v>266</v>
      </c>
      <c r="G125" s="693">
        <v>66.5</v>
      </c>
      <c r="H125" s="695">
        <v>11.257999999999999</v>
      </c>
      <c r="I125" s="692">
        <v>62.706000000000003</v>
      </c>
      <c r="J125" s="693">
        <v>-3.794</v>
      </c>
      <c r="K125" s="696">
        <v>0.23573684210500001</v>
      </c>
    </row>
    <row r="126" spans="1:11" ht="14.4" customHeight="1" thickBot="1" x14ac:dyDescent="0.35">
      <c r="A126" s="712" t="s">
        <v>440</v>
      </c>
      <c r="B126" s="692">
        <v>29274.002642841901</v>
      </c>
      <c r="C126" s="692">
        <v>31414.596850000002</v>
      </c>
      <c r="D126" s="693">
        <v>2140.5942071581198</v>
      </c>
      <c r="E126" s="694">
        <v>1.0731227032140001</v>
      </c>
      <c r="F126" s="692">
        <v>32535</v>
      </c>
      <c r="G126" s="693">
        <v>8133.74999999999</v>
      </c>
      <c r="H126" s="695">
        <v>2653.5828299999998</v>
      </c>
      <c r="I126" s="692">
        <v>8000.9975999999997</v>
      </c>
      <c r="J126" s="693">
        <v>-132.75239999998701</v>
      </c>
      <c r="K126" s="696">
        <v>0.245919704933</v>
      </c>
    </row>
    <row r="127" spans="1:11" ht="14.4" customHeight="1" thickBot="1" x14ac:dyDescent="0.35">
      <c r="A127" s="713" t="s">
        <v>441</v>
      </c>
      <c r="B127" s="697">
        <v>7749.0006995758004</v>
      </c>
      <c r="C127" s="697">
        <v>8478.6665300000004</v>
      </c>
      <c r="D127" s="698">
        <v>729.66583042420598</v>
      </c>
      <c r="E127" s="704">
        <v>1.0941625712409999</v>
      </c>
      <c r="F127" s="697">
        <v>8612.9999999999709</v>
      </c>
      <c r="G127" s="698">
        <v>2153.24999999999</v>
      </c>
      <c r="H127" s="700">
        <v>702.42108000000098</v>
      </c>
      <c r="I127" s="697">
        <v>2117.9101000000001</v>
      </c>
      <c r="J127" s="698">
        <v>-35.339899999990003</v>
      </c>
      <c r="K127" s="705">
        <v>0.24589691164499999</v>
      </c>
    </row>
    <row r="128" spans="1:11" ht="14.4" customHeight="1" thickBot="1" x14ac:dyDescent="0.35">
      <c r="A128" s="714" t="s">
        <v>442</v>
      </c>
      <c r="B128" s="692">
        <v>7749.0006995758004</v>
      </c>
      <c r="C128" s="692">
        <v>8478.6665300000004</v>
      </c>
      <c r="D128" s="693">
        <v>729.66583042420598</v>
      </c>
      <c r="E128" s="694">
        <v>1.0941625712409999</v>
      </c>
      <c r="F128" s="692">
        <v>8612.9999999999709</v>
      </c>
      <c r="G128" s="693">
        <v>2153.24999999999</v>
      </c>
      <c r="H128" s="695">
        <v>702.42108000000098</v>
      </c>
      <c r="I128" s="692">
        <v>2117.9101000000001</v>
      </c>
      <c r="J128" s="693">
        <v>-35.339899999990003</v>
      </c>
      <c r="K128" s="696">
        <v>0.24589691164499999</v>
      </c>
    </row>
    <row r="129" spans="1:11" ht="14.4" customHeight="1" thickBot="1" x14ac:dyDescent="0.35">
      <c r="A129" s="713" t="s">
        <v>443</v>
      </c>
      <c r="B129" s="697">
        <v>21525.001943266099</v>
      </c>
      <c r="C129" s="697">
        <v>22935.930319999999</v>
      </c>
      <c r="D129" s="698">
        <v>1410.92837673391</v>
      </c>
      <c r="E129" s="704">
        <v>1.0655483507250001</v>
      </c>
      <c r="F129" s="697">
        <v>23922</v>
      </c>
      <c r="G129" s="698">
        <v>5980.5</v>
      </c>
      <c r="H129" s="700">
        <v>1951.16175</v>
      </c>
      <c r="I129" s="697">
        <v>5883.0874999999996</v>
      </c>
      <c r="J129" s="698">
        <v>-97.412499999993997</v>
      </c>
      <c r="K129" s="705">
        <v>0.24592791154499999</v>
      </c>
    </row>
    <row r="130" spans="1:11" ht="14.4" customHeight="1" thickBot="1" x14ac:dyDescent="0.35">
      <c r="A130" s="714" t="s">
        <v>444</v>
      </c>
      <c r="B130" s="692">
        <v>21525.001943266099</v>
      </c>
      <c r="C130" s="692">
        <v>22935.930319999999</v>
      </c>
      <c r="D130" s="693">
        <v>1410.92837673391</v>
      </c>
      <c r="E130" s="694">
        <v>1.0655483507250001</v>
      </c>
      <c r="F130" s="692">
        <v>23922</v>
      </c>
      <c r="G130" s="693">
        <v>5980.5</v>
      </c>
      <c r="H130" s="695">
        <v>1951.16175</v>
      </c>
      <c r="I130" s="692">
        <v>5883.0874999999996</v>
      </c>
      <c r="J130" s="693">
        <v>-97.412499999993997</v>
      </c>
      <c r="K130" s="696">
        <v>0.24592791154499999</v>
      </c>
    </row>
    <row r="131" spans="1:11" ht="14.4" customHeight="1" thickBot="1" x14ac:dyDescent="0.35">
      <c r="A131" s="712" t="s">
        <v>445</v>
      </c>
      <c r="B131" s="692">
        <v>1292.00011664111</v>
      </c>
      <c r="C131" s="692">
        <v>1407.66833</v>
      </c>
      <c r="D131" s="693">
        <v>115.668213358895</v>
      </c>
      <c r="E131" s="694">
        <v>1.089526472845</v>
      </c>
      <c r="F131" s="692">
        <v>1913</v>
      </c>
      <c r="G131" s="693">
        <v>478.25</v>
      </c>
      <c r="H131" s="695">
        <v>155.83808999999999</v>
      </c>
      <c r="I131" s="692">
        <v>470.37862999999999</v>
      </c>
      <c r="J131" s="693">
        <v>-7.8713699999999998</v>
      </c>
      <c r="K131" s="696">
        <v>0.245885326711</v>
      </c>
    </row>
    <row r="132" spans="1:11" ht="14.4" customHeight="1" thickBot="1" x14ac:dyDescent="0.35">
      <c r="A132" s="713" t="s">
        <v>446</v>
      </c>
      <c r="B132" s="697">
        <v>1292.00011664111</v>
      </c>
      <c r="C132" s="697">
        <v>1407.66833</v>
      </c>
      <c r="D132" s="698">
        <v>115.668213358895</v>
      </c>
      <c r="E132" s="704">
        <v>1.089526472845</v>
      </c>
      <c r="F132" s="697">
        <v>1913</v>
      </c>
      <c r="G132" s="698">
        <v>478.25</v>
      </c>
      <c r="H132" s="700">
        <v>155.83808999999999</v>
      </c>
      <c r="I132" s="697">
        <v>470.37862999999999</v>
      </c>
      <c r="J132" s="698">
        <v>-7.8713699999999998</v>
      </c>
      <c r="K132" s="705">
        <v>0.245885326711</v>
      </c>
    </row>
    <row r="133" spans="1:11" ht="14.4" customHeight="1" thickBot="1" x14ac:dyDescent="0.35">
      <c r="A133" s="714" t="s">
        <v>447</v>
      </c>
      <c r="B133" s="692">
        <v>1292.00011664111</v>
      </c>
      <c r="C133" s="692">
        <v>1407.66833</v>
      </c>
      <c r="D133" s="693">
        <v>115.668213358895</v>
      </c>
      <c r="E133" s="694">
        <v>1.089526472845</v>
      </c>
      <c r="F133" s="692">
        <v>1913</v>
      </c>
      <c r="G133" s="693">
        <v>478.25</v>
      </c>
      <c r="H133" s="695">
        <v>155.83808999999999</v>
      </c>
      <c r="I133" s="692">
        <v>470.37862999999999</v>
      </c>
      <c r="J133" s="693">
        <v>-7.8713699999999998</v>
      </c>
      <c r="K133" s="696">
        <v>0.245885326711</v>
      </c>
    </row>
    <row r="134" spans="1:11" ht="14.4" customHeight="1" thickBot="1" x14ac:dyDescent="0.35">
      <c r="A134" s="711" t="s">
        <v>448</v>
      </c>
      <c r="B134" s="692">
        <v>0</v>
      </c>
      <c r="C134" s="692">
        <v>261.62720000000002</v>
      </c>
      <c r="D134" s="693">
        <v>261.62720000000002</v>
      </c>
      <c r="E134" s="702" t="s">
        <v>322</v>
      </c>
      <c r="F134" s="692">
        <v>0</v>
      </c>
      <c r="G134" s="693">
        <v>0</v>
      </c>
      <c r="H134" s="695">
        <v>29.974</v>
      </c>
      <c r="I134" s="692">
        <v>77.23066</v>
      </c>
      <c r="J134" s="693">
        <v>77.23066</v>
      </c>
      <c r="K134" s="703" t="s">
        <v>322</v>
      </c>
    </row>
    <row r="135" spans="1:11" ht="14.4" customHeight="1" thickBot="1" x14ac:dyDescent="0.35">
      <c r="A135" s="712" t="s">
        <v>449</v>
      </c>
      <c r="B135" s="692">
        <v>0</v>
      </c>
      <c r="C135" s="692">
        <v>261.62720000000002</v>
      </c>
      <c r="D135" s="693">
        <v>261.62720000000002</v>
      </c>
      <c r="E135" s="702" t="s">
        <v>322</v>
      </c>
      <c r="F135" s="692">
        <v>0</v>
      </c>
      <c r="G135" s="693">
        <v>0</v>
      </c>
      <c r="H135" s="695">
        <v>29.974</v>
      </c>
      <c r="I135" s="692">
        <v>77.23066</v>
      </c>
      <c r="J135" s="693">
        <v>77.23066</v>
      </c>
      <c r="K135" s="703" t="s">
        <v>322</v>
      </c>
    </row>
    <row r="136" spans="1:11" ht="14.4" customHeight="1" thickBot="1" x14ac:dyDescent="0.35">
      <c r="A136" s="713" t="s">
        <v>450</v>
      </c>
      <c r="B136" s="697">
        <v>0</v>
      </c>
      <c r="C136" s="697">
        <v>107.2522</v>
      </c>
      <c r="D136" s="698">
        <v>107.2522</v>
      </c>
      <c r="E136" s="699" t="s">
        <v>322</v>
      </c>
      <c r="F136" s="697">
        <v>0</v>
      </c>
      <c r="G136" s="698">
        <v>0</v>
      </c>
      <c r="H136" s="700">
        <v>4.9260000000000002</v>
      </c>
      <c r="I136" s="697">
        <v>40.832659999999997</v>
      </c>
      <c r="J136" s="698">
        <v>40.832659999999997</v>
      </c>
      <c r="K136" s="701" t="s">
        <v>322</v>
      </c>
    </row>
    <row r="137" spans="1:11" ht="14.4" customHeight="1" thickBot="1" x14ac:dyDescent="0.35">
      <c r="A137" s="714" t="s">
        <v>451</v>
      </c>
      <c r="B137" s="692">
        <v>0</v>
      </c>
      <c r="C137" s="692">
        <v>6.6731999999999996</v>
      </c>
      <c r="D137" s="693">
        <v>6.6731999999999996</v>
      </c>
      <c r="E137" s="702" t="s">
        <v>322</v>
      </c>
      <c r="F137" s="692">
        <v>0</v>
      </c>
      <c r="G137" s="693">
        <v>0</v>
      </c>
      <c r="H137" s="695">
        <v>0</v>
      </c>
      <c r="I137" s="692">
        <v>0.19166</v>
      </c>
      <c r="J137" s="693">
        <v>0.19166</v>
      </c>
      <c r="K137" s="703" t="s">
        <v>322</v>
      </c>
    </row>
    <row r="138" spans="1:11" ht="14.4" customHeight="1" thickBot="1" x14ac:dyDescent="0.35">
      <c r="A138" s="714" t="s">
        <v>452</v>
      </c>
      <c r="B138" s="692">
        <v>0</v>
      </c>
      <c r="C138" s="692">
        <v>0</v>
      </c>
      <c r="D138" s="693">
        <v>0</v>
      </c>
      <c r="E138" s="702" t="s">
        <v>322</v>
      </c>
      <c r="F138" s="692">
        <v>0</v>
      </c>
      <c r="G138" s="693">
        <v>0</v>
      </c>
      <c r="H138" s="695">
        <v>0</v>
      </c>
      <c r="I138" s="692">
        <v>5.62</v>
      </c>
      <c r="J138" s="693">
        <v>5.62</v>
      </c>
      <c r="K138" s="703" t="s">
        <v>347</v>
      </c>
    </row>
    <row r="139" spans="1:11" ht="14.4" customHeight="1" thickBot="1" x14ac:dyDescent="0.35">
      <c r="A139" s="714" t="s">
        <v>453</v>
      </c>
      <c r="B139" s="692">
        <v>0</v>
      </c>
      <c r="C139" s="692">
        <v>100.35899999999999</v>
      </c>
      <c r="D139" s="693">
        <v>100.35899999999999</v>
      </c>
      <c r="E139" s="702" t="s">
        <v>322</v>
      </c>
      <c r="F139" s="692">
        <v>0</v>
      </c>
      <c r="G139" s="693">
        <v>0</v>
      </c>
      <c r="H139" s="695">
        <v>4.9260000000000002</v>
      </c>
      <c r="I139" s="692">
        <v>35.021000000000001</v>
      </c>
      <c r="J139" s="693">
        <v>35.021000000000001</v>
      </c>
      <c r="K139" s="703" t="s">
        <v>322</v>
      </c>
    </row>
    <row r="140" spans="1:11" ht="14.4" customHeight="1" thickBot="1" x14ac:dyDescent="0.35">
      <c r="A140" s="714" t="s">
        <v>454</v>
      </c>
      <c r="B140" s="692">
        <v>0</v>
      </c>
      <c r="C140" s="692">
        <v>0.22</v>
      </c>
      <c r="D140" s="693">
        <v>0.22</v>
      </c>
      <c r="E140" s="702" t="s">
        <v>322</v>
      </c>
      <c r="F140" s="692">
        <v>0</v>
      </c>
      <c r="G140" s="693">
        <v>0</v>
      </c>
      <c r="H140" s="695">
        <v>0</v>
      </c>
      <c r="I140" s="692">
        <v>0</v>
      </c>
      <c r="J140" s="693">
        <v>0</v>
      </c>
      <c r="K140" s="703" t="s">
        <v>322</v>
      </c>
    </row>
    <row r="141" spans="1:11" ht="14.4" customHeight="1" thickBot="1" x14ac:dyDescent="0.35">
      <c r="A141" s="716" t="s">
        <v>455</v>
      </c>
      <c r="B141" s="692">
        <v>0</v>
      </c>
      <c r="C141" s="692">
        <v>59.996000000000002</v>
      </c>
      <c r="D141" s="693">
        <v>59.996000000000002</v>
      </c>
      <c r="E141" s="702" t="s">
        <v>322</v>
      </c>
      <c r="F141" s="692">
        <v>0</v>
      </c>
      <c r="G141" s="693">
        <v>0</v>
      </c>
      <c r="H141" s="695">
        <v>9.1479999999999997</v>
      </c>
      <c r="I141" s="692">
        <v>9.1479999999999997</v>
      </c>
      <c r="J141" s="693">
        <v>9.1479999999999997</v>
      </c>
      <c r="K141" s="703" t="s">
        <v>322</v>
      </c>
    </row>
    <row r="142" spans="1:11" ht="14.4" customHeight="1" thickBot="1" x14ac:dyDescent="0.35">
      <c r="A142" s="714" t="s">
        <v>456</v>
      </c>
      <c r="B142" s="692">
        <v>0</v>
      </c>
      <c r="C142" s="692">
        <v>59.996000000000002</v>
      </c>
      <c r="D142" s="693">
        <v>59.996000000000002</v>
      </c>
      <c r="E142" s="702" t="s">
        <v>322</v>
      </c>
      <c r="F142" s="692">
        <v>0</v>
      </c>
      <c r="G142" s="693">
        <v>0</v>
      </c>
      <c r="H142" s="695">
        <v>9.1479999999999997</v>
      </c>
      <c r="I142" s="692">
        <v>9.1479999999999997</v>
      </c>
      <c r="J142" s="693">
        <v>9.1479999999999997</v>
      </c>
      <c r="K142" s="703" t="s">
        <v>322</v>
      </c>
    </row>
    <row r="143" spans="1:11" ht="14.4" customHeight="1" thickBot="1" x14ac:dyDescent="0.35">
      <c r="A143" s="716" t="s">
        <v>457</v>
      </c>
      <c r="B143" s="692">
        <v>0</v>
      </c>
      <c r="C143" s="692">
        <v>83.887</v>
      </c>
      <c r="D143" s="693">
        <v>83.887</v>
      </c>
      <c r="E143" s="702" t="s">
        <v>322</v>
      </c>
      <c r="F143" s="692">
        <v>0</v>
      </c>
      <c r="G143" s="693">
        <v>0</v>
      </c>
      <c r="H143" s="695">
        <v>15.9</v>
      </c>
      <c r="I143" s="692">
        <v>27.25</v>
      </c>
      <c r="J143" s="693">
        <v>27.25</v>
      </c>
      <c r="K143" s="703" t="s">
        <v>322</v>
      </c>
    </row>
    <row r="144" spans="1:11" ht="14.4" customHeight="1" thickBot="1" x14ac:dyDescent="0.35">
      <c r="A144" s="714" t="s">
        <v>458</v>
      </c>
      <c r="B144" s="692">
        <v>0</v>
      </c>
      <c r="C144" s="692">
        <v>83.887</v>
      </c>
      <c r="D144" s="693">
        <v>83.887</v>
      </c>
      <c r="E144" s="702" t="s">
        <v>322</v>
      </c>
      <c r="F144" s="692">
        <v>0</v>
      </c>
      <c r="G144" s="693">
        <v>0</v>
      </c>
      <c r="H144" s="695">
        <v>15.9</v>
      </c>
      <c r="I144" s="692">
        <v>27.25</v>
      </c>
      <c r="J144" s="693">
        <v>27.25</v>
      </c>
      <c r="K144" s="703" t="s">
        <v>322</v>
      </c>
    </row>
    <row r="145" spans="1:11" ht="14.4" customHeight="1" thickBot="1" x14ac:dyDescent="0.35">
      <c r="A145" s="716" t="s">
        <v>459</v>
      </c>
      <c r="B145" s="692">
        <v>0</v>
      </c>
      <c r="C145" s="692">
        <v>6.7</v>
      </c>
      <c r="D145" s="693">
        <v>6.7</v>
      </c>
      <c r="E145" s="702" t="s">
        <v>322</v>
      </c>
      <c r="F145" s="692">
        <v>0</v>
      </c>
      <c r="G145" s="693">
        <v>0</v>
      </c>
      <c r="H145" s="695">
        <v>0</v>
      </c>
      <c r="I145" s="692">
        <v>0</v>
      </c>
      <c r="J145" s="693">
        <v>0</v>
      </c>
      <c r="K145" s="703" t="s">
        <v>322</v>
      </c>
    </row>
    <row r="146" spans="1:11" ht="14.4" customHeight="1" thickBot="1" x14ac:dyDescent="0.35">
      <c r="A146" s="714" t="s">
        <v>460</v>
      </c>
      <c r="B146" s="692">
        <v>0</v>
      </c>
      <c r="C146" s="692">
        <v>6.7</v>
      </c>
      <c r="D146" s="693">
        <v>6.7</v>
      </c>
      <c r="E146" s="702" t="s">
        <v>322</v>
      </c>
      <c r="F146" s="692">
        <v>0</v>
      </c>
      <c r="G146" s="693">
        <v>0</v>
      </c>
      <c r="H146" s="695">
        <v>0</v>
      </c>
      <c r="I146" s="692">
        <v>0</v>
      </c>
      <c r="J146" s="693">
        <v>0</v>
      </c>
      <c r="K146" s="703" t="s">
        <v>322</v>
      </c>
    </row>
    <row r="147" spans="1:11" ht="14.4" customHeight="1" thickBot="1" x14ac:dyDescent="0.35">
      <c r="A147" s="716" t="s">
        <v>461</v>
      </c>
      <c r="B147" s="692">
        <v>0</v>
      </c>
      <c r="C147" s="692">
        <v>3.7919999999999998</v>
      </c>
      <c r="D147" s="693">
        <v>3.7919999999999998</v>
      </c>
      <c r="E147" s="702" t="s">
        <v>322</v>
      </c>
      <c r="F147" s="692">
        <v>0</v>
      </c>
      <c r="G147" s="693">
        <v>0</v>
      </c>
      <c r="H147" s="695">
        <v>0</v>
      </c>
      <c r="I147" s="692">
        <v>0</v>
      </c>
      <c r="J147" s="693">
        <v>0</v>
      </c>
      <c r="K147" s="703" t="s">
        <v>322</v>
      </c>
    </row>
    <row r="148" spans="1:11" ht="14.4" customHeight="1" thickBot="1" x14ac:dyDescent="0.35">
      <c r="A148" s="714" t="s">
        <v>462</v>
      </c>
      <c r="B148" s="692">
        <v>0</v>
      </c>
      <c r="C148" s="692">
        <v>3.7919999999999998</v>
      </c>
      <c r="D148" s="693">
        <v>3.7919999999999998</v>
      </c>
      <c r="E148" s="702" t="s">
        <v>322</v>
      </c>
      <c r="F148" s="692">
        <v>0</v>
      </c>
      <c r="G148" s="693">
        <v>0</v>
      </c>
      <c r="H148" s="695">
        <v>0</v>
      </c>
      <c r="I148" s="692">
        <v>0</v>
      </c>
      <c r="J148" s="693">
        <v>0</v>
      </c>
      <c r="K148" s="703" t="s">
        <v>322</v>
      </c>
    </row>
    <row r="149" spans="1:11" ht="14.4" customHeight="1" thickBot="1" x14ac:dyDescent="0.35">
      <c r="A149" s="711" t="s">
        <v>463</v>
      </c>
      <c r="B149" s="692">
        <v>6247.7261824497</v>
      </c>
      <c r="C149" s="692">
        <v>6576.5392499999998</v>
      </c>
      <c r="D149" s="693">
        <v>328.81306755030698</v>
      </c>
      <c r="E149" s="694">
        <v>1.052629237893</v>
      </c>
      <c r="F149" s="692">
        <v>5514.00000000001</v>
      </c>
      <c r="G149" s="693">
        <v>1378.5</v>
      </c>
      <c r="H149" s="695">
        <v>470.12030000000101</v>
      </c>
      <c r="I149" s="692">
        <v>1438.78088</v>
      </c>
      <c r="J149" s="693">
        <v>60.280879999998</v>
      </c>
      <c r="K149" s="696">
        <v>0.26093233224500001</v>
      </c>
    </row>
    <row r="150" spans="1:11" ht="14.4" customHeight="1" thickBot="1" x14ac:dyDescent="0.35">
      <c r="A150" s="712" t="s">
        <v>464</v>
      </c>
      <c r="B150" s="692">
        <v>6018.0138971245997</v>
      </c>
      <c r="C150" s="692">
        <v>6037.0469999999996</v>
      </c>
      <c r="D150" s="693">
        <v>19.033102875404001</v>
      </c>
      <c r="E150" s="694">
        <v>1.0031626884210001</v>
      </c>
      <c r="F150" s="692">
        <v>5514.00000000001</v>
      </c>
      <c r="G150" s="693">
        <v>1378.5</v>
      </c>
      <c r="H150" s="695">
        <v>435.80000000000098</v>
      </c>
      <c r="I150" s="692">
        <v>1346.02</v>
      </c>
      <c r="J150" s="693">
        <v>-32.480000000000999</v>
      </c>
      <c r="K150" s="696">
        <v>0.24410953935400001</v>
      </c>
    </row>
    <row r="151" spans="1:11" ht="14.4" customHeight="1" thickBot="1" x14ac:dyDescent="0.35">
      <c r="A151" s="713" t="s">
        <v>465</v>
      </c>
      <c r="B151" s="697">
        <v>6018.0138971245997</v>
      </c>
      <c r="C151" s="697">
        <v>5965.0659999999998</v>
      </c>
      <c r="D151" s="698">
        <v>-52.947897124595002</v>
      </c>
      <c r="E151" s="704">
        <v>0.99120176555999995</v>
      </c>
      <c r="F151" s="697">
        <v>5514.00000000001</v>
      </c>
      <c r="G151" s="698">
        <v>1378.5</v>
      </c>
      <c r="H151" s="700">
        <v>435.15200000000101</v>
      </c>
      <c r="I151" s="697">
        <v>1345.3720000000001</v>
      </c>
      <c r="J151" s="698">
        <v>-33.128000000001002</v>
      </c>
      <c r="K151" s="705">
        <v>0.24399202031100001</v>
      </c>
    </row>
    <row r="152" spans="1:11" ht="14.4" customHeight="1" thickBot="1" x14ac:dyDescent="0.35">
      <c r="A152" s="714" t="s">
        <v>466</v>
      </c>
      <c r="B152" s="692">
        <v>272.00062811862603</v>
      </c>
      <c r="C152" s="692">
        <v>273.26799999999997</v>
      </c>
      <c r="D152" s="693">
        <v>1.267371881374</v>
      </c>
      <c r="E152" s="694">
        <v>1.004659444686</v>
      </c>
      <c r="F152" s="692">
        <v>279</v>
      </c>
      <c r="G152" s="693">
        <v>69.75</v>
      </c>
      <c r="H152" s="695">
        <v>23.303999999999998</v>
      </c>
      <c r="I152" s="692">
        <v>69.912000000000006</v>
      </c>
      <c r="J152" s="693">
        <v>0.161999999999</v>
      </c>
      <c r="K152" s="696">
        <v>0.25058064516099998</v>
      </c>
    </row>
    <row r="153" spans="1:11" ht="14.4" customHeight="1" thickBot="1" x14ac:dyDescent="0.35">
      <c r="A153" s="714" t="s">
        <v>467</v>
      </c>
      <c r="B153" s="692">
        <v>1704.0039349784499</v>
      </c>
      <c r="C153" s="692">
        <v>1701.64</v>
      </c>
      <c r="D153" s="693">
        <v>-2.363934978449</v>
      </c>
      <c r="E153" s="694">
        <v>0.99861271741799995</v>
      </c>
      <c r="F153" s="692">
        <v>2054</v>
      </c>
      <c r="G153" s="693">
        <v>513.50000000000102</v>
      </c>
      <c r="H153" s="695">
        <v>142.428</v>
      </c>
      <c r="I153" s="692">
        <v>427.28399999999999</v>
      </c>
      <c r="J153" s="693">
        <v>-86.215999999999994</v>
      </c>
      <c r="K153" s="696">
        <v>0.208025316455</v>
      </c>
    </row>
    <row r="154" spans="1:11" ht="14.4" customHeight="1" thickBot="1" x14ac:dyDescent="0.35">
      <c r="A154" s="714" t="s">
        <v>468</v>
      </c>
      <c r="B154" s="692">
        <v>24.000055422231</v>
      </c>
      <c r="C154" s="692">
        <v>24.228000000000002</v>
      </c>
      <c r="D154" s="693">
        <v>0.22794457776800001</v>
      </c>
      <c r="E154" s="694">
        <v>1.0094976688070001</v>
      </c>
      <c r="F154" s="692">
        <v>24</v>
      </c>
      <c r="G154" s="693">
        <v>6</v>
      </c>
      <c r="H154" s="695">
        <v>2.0190000000000001</v>
      </c>
      <c r="I154" s="692">
        <v>6.0570000000000004</v>
      </c>
      <c r="J154" s="693">
        <v>5.6999999999000003E-2</v>
      </c>
      <c r="K154" s="696">
        <v>0.25237500000000002</v>
      </c>
    </row>
    <row r="155" spans="1:11" ht="14.4" customHeight="1" thickBot="1" x14ac:dyDescent="0.35">
      <c r="A155" s="714" t="s">
        <v>469</v>
      </c>
      <c r="B155" s="692">
        <v>796.00183817068398</v>
      </c>
      <c r="C155" s="692">
        <v>795.20399999999995</v>
      </c>
      <c r="D155" s="693">
        <v>-0.79783817068399998</v>
      </c>
      <c r="E155" s="694">
        <v>0.99899769305399999</v>
      </c>
      <c r="F155" s="692">
        <v>796.00000000000102</v>
      </c>
      <c r="G155" s="693">
        <v>199</v>
      </c>
      <c r="H155" s="695">
        <v>66.334999999999994</v>
      </c>
      <c r="I155" s="692">
        <v>199.005</v>
      </c>
      <c r="J155" s="693">
        <v>4.9999999989999997E-3</v>
      </c>
      <c r="K155" s="696">
        <v>0.25000628140699999</v>
      </c>
    </row>
    <row r="156" spans="1:11" ht="14.4" customHeight="1" thickBot="1" x14ac:dyDescent="0.35">
      <c r="A156" s="714" t="s">
        <v>470</v>
      </c>
      <c r="B156" s="692">
        <v>3222.0074404346101</v>
      </c>
      <c r="C156" s="692">
        <v>3170.7260000000001</v>
      </c>
      <c r="D156" s="693">
        <v>-51.281440434602999</v>
      </c>
      <c r="E156" s="694">
        <v>0.98408400930700002</v>
      </c>
      <c r="F156" s="692">
        <v>2361</v>
      </c>
      <c r="G156" s="693">
        <v>590.25000000000102</v>
      </c>
      <c r="H156" s="695">
        <v>201.066</v>
      </c>
      <c r="I156" s="692">
        <v>643.11400000000003</v>
      </c>
      <c r="J156" s="693">
        <v>52.863999999999002</v>
      </c>
      <c r="K156" s="696">
        <v>0.27239051249399998</v>
      </c>
    </row>
    <row r="157" spans="1:11" ht="14.4" customHeight="1" thickBot="1" x14ac:dyDescent="0.35">
      <c r="A157" s="713" t="s">
        <v>471</v>
      </c>
      <c r="B157" s="697">
        <v>0</v>
      </c>
      <c r="C157" s="697">
        <v>71.980999999999995</v>
      </c>
      <c r="D157" s="698">
        <v>71.980999999999995</v>
      </c>
      <c r="E157" s="699" t="s">
        <v>322</v>
      </c>
      <c r="F157" s="697">
        <v>0</v>
      </c>
      <c r="G157" s="698">
        <v>0</v>
      </c>
      <c r="H157" s="700">
        <v>0.64800000000000002</v>
      </c>
      <c r="I157" s="697">
        <v>0.64800000000000002</v>
      </c>
      <c r="J157" s="698">
        <v>0.64800000000000002</v>
      </c>
      <c r="K157" s="701" t="s">
        <v>322</v>
      </c>
    </row>
    <row r="158" spans="1:11" ht="14.4" customHeight="1" thickBot="1" x14ac:dyDescent="0.35">
      <c r="A158" s="714" t="s">
        <v>472</v>
      </c>
      <c r="B158" s="692">
        <v>0</v>
      </c>
      <c r="C158" s="692">
        <v>34.857999999999997</v>
      </c>
      <c r="D158" s="693">
        <v>34.857999999999997</v>
      </c>
      <c r="E158" s="702" t="s">
        <v>322</v>
      </c>
      <c r="F158" s="692">
        <v>0</v>
      </c>
      <c r="G158" s="693">
        <v>0</v>
      </c>
      <c r="H158" s="695">
        <v>0</v>
      </c>
      <c r="I158" s="692">
        <v>0</v>
      </c>
      <c r="J158" s="693">
        <v>0</v>
      </c>
      <c r="K158" s="703" t="s">
        <v>322</v>
      </c>
    </row>
    <row r="159" spans="1:11" ht="14.4" customHeight="1" thickBot="1" x14ac:dyDescent="0.35">
      <c r="A159" s="714" t="s">
        <v>473</v>
      </c>
      <c r="B159" s="692">
        <v>0</v>
      </c>
      <c r="C159" s="692">
        <v>37.122999999999998</v>
      </c>
      <c r="D159" s="693">
        <v>37.122999999999998</v>
      </c>
      <c r="E159" s="702" t="s">
        <v>322</v>
      </c>
      <c r="F159" s="692">
        <v>0</v>
      </c>
      <c r="G159" s="693">
        <v>0</v>
      </c>
      <c r="H159" s="695">
        <v>0.64800000000000002</v>
      </c>
      <c r="I159" s="692">
        <v>0.64800000000000002</v>
      </c>
      <c r="J159" s="693">
        <v>0.64800000000000002</v>
      </c>
      <c r="K159" s="703" t="s">
        <v>322</v>
      </c>
    </row>
    <row r="160" spans="1:11" ht="14.4" customHeight="1" thickBot="1" x14ac:dyDescent="0.35">
      <c r="A160" s="712" t="s">
        <v>474</v>
      </c>
      <c r="B160" s="692">
        <v>229.71228532509801</v>
      </c>
      <c r="C160" s="692">
        <v>539.49225000000104</v>
      </c>
      <c r="D160" s="693">
        <v>309.779964674903</v>
      </c>
      <c r="E160" s="694">
        <v>2.3485563657880002</v>
      </c>
      <c r="F160" s="692">
        <v>0</v>
      </c>
      <c r="G160" s="693">
        <v>0</v>
      </c>
      <c r="H160" s="695">
        <v>34.320300000000003</v>
      </c>
      <c r="I160" s="692">
        <v>92.76088</v>
      </c>
      <c r="J160" s="693">
        <v>92.76088</v>
      </c>
      <c r="K160" s="703" t="s">
        <v>322</v>
      </c>
    </row>
    <row r="161" spans="1:11" ht="14.4" customHeight="1" thickBot="1" x14ac:dyDescent="0.35">
      <c r="A161" s="713" t="s">
        <v>475</v>
      </c>
      <c r="B161" s="697">
        <v>33.999993697211004</v>
      </c>
      <c r="C161" s="697">
        <v>304.07725000000102</v>
      </c>
      <c r="D161" s="698">
        <v>270.07725630278901</v>
      </c>
      <c r="E161" s="704">
        <v>8.9434501873139993</v>
      </c>
      <c r="F161" s="697">
        <v>0</v>
      </c>
      <c r="G161" s="698">
        <v>0</v>
      </c>
      <c r="H161" s="700">
        <v>17.4892</v>
      </c>
      <c r="I161" s="697">
        <v>46.045200000000001</v>
      </c>
      <c r="J161" s="698">
        <v>46.045200000000001</v>
      </c>
      <c r="K161" s="701" t="s">
        <v>322</v>
      </c>
    </row>
    <row r="162" spans="1:11" ht="14.4" customHeight="1" thickBot="1" x14ac:dyDescent="0.35">
      <c r="A162" s="714" t="s">
        <v>476</v>
      </c>
      <c r="B162" s="692">
        <v>33.999993697211004</v>
      </c>
      <c r="C162" s="692">
        <v>234.35214000000099</v>
      </c>
      <c r="D162" s="693">
        <v>200.35214630278901</v>
      </c>
      <c r="E162" s="694">
        <v>6.8927112777439996</v>
      </c>
      <c r="F162" s="692">
        <v>0</v>
      </c>
      <c r="G162" s="693">
        <v>0</v>
      </c>
      <c r="H162" s="695">
        <v>17.4892</v>
      </c>
      <c r="I162" s="692">
        <v>46.045200000000001</v>
      </c>
      <c r="J162" s="693">
        <v>46.045200000000001</v>
      </c>
      <c r="K162" s="703" t="s">
        <v>322</v>
      </c>
    </row>
    <row r="163" spans="1:11" ht="14.4" customHeight="1" thickBot="1" x14ac:dyDescent="0.35">
      <c r="A163" s="714" t="s">
        <v>477</v>
      </c>
      <c r="B163" s="692">
        <v>0</v>
      </c>
      <c r="C163" s="692">
        <v>52.852400000000003</v>
      </c>
      <c r="D163" s="693">
        <v>52.852400000000003</v>
      </c>
      <c r="E163" s="702" t="s">
        <v>347</v>
      </c>
      <c r="F163" s="692">
        <v>0</v>
      </c>
      <c r="G163" s="693">
        <v>0</v>
      </c>
      <c r="H163" s="695">
        <v>0</v>
      </c>
      <c r="I163" s="692">
        <v>0</v>
      </c>
      <c r="J163" s="693">
        <v>0</v>
      </c>
      <c r="K163" s="703" t="s">
        <v>322</v>
      </c>
    </row>
    <row r="164" spans="1:11" ht="14.4" customHeight="1" thickBot="1" x14ac:dyDescent="0.35">
      <c r="A164" s="714" t="s">
        <v>478</v>
      </c>
      <c r="B164" s="692">
        <v>0</v>
      </c>
      <c r="C164" s="692">
        <v>16.872710000000001</v>
      </c>
      <c r="D164" s="693">
        <v>16.872710000000001</v>
      </c>
      <c r="E164" s="702" t="s">
        <v>347</v>
      </c>
      <c r="F164" s="692">
        <v>0</v>
      </c>
      <c r="G164" s="693">
        <v>0</v>
      </c>
      <c r="H164" s="695">
        <v>0</v>
      </c>
      <c r="I164" s="692">
        <v>0</v>
      </c>
      <c r="J164" s="693">
        <v>0</v>
      </c>
      <c r="K164" s="703" t="s">
        <v>322</v>
      </c>
    </row>
    <row r="165" spans="1:11" ht="14.4" customHeight="1" thickBot="1" x14ac:dyDescent="0.35">
      <c r="A165" s="713" t="s">
        <v>479</v>
      </c>
      <c r="B165" s="697">
        <v>0</v>
      </c>
      <c r="C165" s="697">
        <v>26.9924</v>
      </c>
      <c r="D165" s="698">
        <v>26.9924</v>
      </c>
      <c r="E165" s="699" t="s">
        <v>322</v>
      </c>
      <c r="F165" s="697">
        <v>0</v>
      </c>
      <c r="G165" s="698">
        <v>0</v>
      </c>
      <c r="H165" s="700">
        <v>0</v>
      </c>
      <c r="I165" s="697">
        <v>14.46918</v>
      </c>
      <c r="J165" s="698">
        <v>14.46918</v>
      </c>
      <c r="K165" s="701" t="s">
        <v>322</v>
      </c>
    </row>
    <row r="166" spans="1:11" ht="14.4" customHeight="1" thickBot="1" x14ac:dyDescent="0.35">
      <c r="A166" s="714" t="s">
        <v>480</v>
      </c>
      <c r="B166" s="692">
        <v>0</v>
      </c>
      <c r="C166" s="692">
        <v>15.57</v>
      </c>
      <c r="D166" s="693">
        <v>15.57</v>
      </c>
      <c r="E166" s="702" t="s">
        <v>322</v>
      </c>
      <c r="F166" s="692">
        <v>0</v>
      </c>
      <c r="G166" s="693">
        <v>0</v>
      </c>
      <c r="H166" s="695">
        <v>0</v>
      </c>
      <c r="I166" s="692">
        <v>0</v>
      </c>
      <c r="J166" s="693">
        <v>0</v>
      </c>
      <c r="K166" s="703" t="s">
        <v>322</v>
      </c>
    </row>
    <row r="167" spans="1:11" ht="14.4" customHeight="1" thickBot="1" x14ac:dyDescent="0.35">
      <c r="A167" s="714" t="s">
        <v>481</v>
      </c>
      <c r="B167" s="692">
        <v>0</v>
      </c>
      <c r="C167" s="692">
        <v>6.8970000000000002</v>
      </c>
      <c r="D167" s="693">
        <v>6.8970000000000002</v>
      </c>
      <c r="E167" s="702" t="s">
        <v>322</v>
      </c>
      <c r="F167" s="692">
        <v>0</v>
      </c>
      <c r="G167" s="693">
        <v>0</v>
      </c>
      <c r="H167" s="695">
        <v>0</v>
      </c>
      <c r="I167" s="692">
        <v>0</v>
      </c>
      <c r="J167" s="693">
        <v>0</v>
      </c>
      <c r="K167" s="696">
        <v>0</v>
      </c>
    </row>
    <row r="168" spans="1:11" ht="14.4" customHeight="1" thickBot="1" x14ac:dyDescent="0.35">
      <c r="A168" s="714" t="s">
        <v>482</v>
      </c>
      <c r="B168" s="692">
        <v>0</v>
      </c>
      <c r="C168" s="692">
        <v>3.0129000000000001</v>
      </c>
      <c r="D168" s="693">
        <v>3.0129000000000001</v>
      </c>
      <c r="E168" s="702" t="s">
        <v>347</v>
      </c>
      <c r="F168" s="692">
        <v>0</v>
      </c>
      <c r="G168" s="693">
        <v>0</v>
      </c>
      <c r="H168" s="695">
        <v>0</v>
      </c>
      <c r="I168" s="692">
        <v>0</v>
      </c>
      <c r="J168" s="693">
        <v>0</v>
      </c>
      <c r="K168" s="703" t="s">
        <v>322</v>
      </c>
    </row>
    <row r="169" spans="1:11" ht="14.4" customHeight="1" thickBot="1" x14ac:dyDescent="0.35">
      <c r="A169" s="714" t="s">
        <v>483</v>
      </c>
      <c r="B169" s="692">
        <v>0</v>
      </c>
      <c r="C169" s="692">
        <v>0</v>
      </c>
      <c r="D169" s="693">
        <v>0</v>
      </c>
      <c r="E169" s="694">
        <v>1</v>
      </c>
      <c r="F169" s="692">
        <v>0</v>
      </c>
      <c r="G169" s="693">
        <v>0</v>
      </c>
      <c r="H169" s="695">
        <v>0</v>
      </c>
      <c r="I169" s="692">
        <v>14.46918</v>
      </c>
      <c r="J169" s="693">
        <v>14.46918</v>
      </c>
      <c r="K169" s="703" t="s">
        <v>347</v>
      </c>
    </row>
    <row r="170" spans="1:11" ht="14.4" customHeight="1" thickBot="1" x14ac:dyDescent="0.35">
      <c r="A170" s="714" t="s">
        <v>484</v>
      </c>
      <c r="B170" s="692">
        <v>0</v>
      </c>
      <c r="C170" s="692">
        <v>1.5125</v>
      </c>
      <c r="D170" s="693">
        <v>1.5125</v>
      </c>
      <c r="E170" s="702" t="s">
        <v>347</v>
      </c>
      <c r="F170" s="692">
        <v>0</v>
      </c>
      <c r="G170" s="693">
        <v>0</v>
      </c>
      <c r="H170" s="695">
        <v>0</v>
      </c>
      <c r="I170" s="692">
        <v>0</v>
      </c>
      <c r="J170" s="693">
        <v>0</v>
      </c>
      <c r="K170" s="696">
        <v>0</v>
      </c>
    </row>
    <row r="171" spans="1:11" ht="14.4" customHeight="1" thickBot="1" x14ac:dyDescent="0.35">
      <c r="A171" s="713" t="s">
        <v>485</v>
      </c>
      <c r="B171" s="697">
        <v>195.712291627887</v>
      </c>
      <c r="C171" s="697">
        <v>73.822100000000006</v>
      </c>
      <c r="D171" s="698">
        <v>-121.89019162788701</v>
      </c>
      <c r="E171" s="704">
        <v>0.37719705484999999</v>
      </c>
      <c r="F171" s="697">
        <v>0</v>
      </c>
      <c r="G171" s="698">
        <v>0</v>
      </c>
      <c r="H171" s="700">
        <v>16.831099999999999</v>
      </c>
      <c r="I171" s="697">
        <v>32.246499999999997</v>
      </c>
      <c r="J171" s="698">
        <v>32.246499999999997</v>
      </c>
      <c r="K171" s="701" t="s">
        <v>322</v>
      </c>
    </row>
    <row r="172" spans="1:11" ht="14.4" customHeight="1" thickBot="1" x14ac:dyDescent="0.35">
      <c r="A172" s="714" t="s">
        <v>486</v>
      </c>
      <c r="B172" s="692">
        <v>195.712291627887</v>
      </c>
      <c r="C172" s="692">
        <v>73.822100000000006</v>
      </c>
      <c r="D172" s="693">
        <v>-121.89019162788701</v>
      </c>
      <c r="E172" s="694">
        <v>0.37719705484999999</v>
      </c>
      <c r="F172" s="692">
        <v>0</v>
      </c>
      <c r="G172" s="693">
        <v>0</v>
      </c>
      <c r="H172" s="695">
        <v>16.831099999999999</v>
      </c>
      <c r="I172" s="692">
        <v>32.246499999999997</v>
      </c>
      <c r="J172" s="693">
        <v>32.246499999999997</v>
      </c>
      <c r="K172" s="703" t="s">
        <v>322</v>
      </c>
    </row>
    <row r="173" spans="1:11" ht="14.4" customHeight="1" thickBot="1" x14ac:dyDescent="0.35">
      <c r="A173" s="713" t="s">
        <v>487</v>
      </c>
      <c r="B173" s="697">
        <v>0</v>
      </c>
      <c r="C173" s="697">
        <v>131.3015</v>
      </c>
      <c r="D173" s="698">
        <v>131.3015</v>
      </c>
      <c r="E173" s="699" t="s">
        <v>322</v>
      </c>
      <c r="F173" s="697">
        <v>0</v>
      </c>
      <c r="G173" s="698">
        <v>0</v>
      </c>
      <c r="H173" s="700">
        <v>0</v>
      </c>
      <c r="I173" s="697">
        <v>0</v>
      </c>
      <c r="J173" s="698">
        <v>0</v>
      </c>
      <c r="K173" s="701" t="s">
        <v>322</v>
      </c>
    </row>
    <row r="174" spans="1:11" ht="14.4" customHeight="1" thickBot="1" x14ac:dyDescent="0.35">
      <c r="A174" s="714" t="s">
        <v>488</v>
      </c>
      <c r="B174" s="692">
        <v>0</v>
      </c>
      <c r="C174" s="692">
        <v>131.3015</v>
      </c>
      <c r="D174" s="693">
        <v>131.3015</v>
      </c>
      <c r="E174" s="702" t="s">
        <v>322</v>
      </c>
      <c r="F174" s="692">
        <v>0</v>
      </c>
      <c r="G174" s="693">
        <v>0</v>
      </c>
      <c r="H174" s="695">
        <v>0</v>
      </c>
      <c r="I174" s="692">
        <v>0</v>
      </c>
      <c r="J174" s="693">
        <v>0</v>
      </c>
      <c r="K174" s="703" t="s">
        <v>322</v>
      </c>
    </row>
    <row r="175" spans="1:11" ht="14.4" customHeight="1" thickBot="1" x14ac:dyDescent="0.35">
      <c r="A175" s="713" t="s">
        <v>489</v>
      </c>
      <c r="B175" s="697">
        <v>0</v>
      </c>
      <c r="C175" s="697">
        <v>3.2989999999999999</v>
      </c>
      <c r="D175" s="698">
        <v>3.2989999999999999</v>
      </c>
      <c r="E175" s="699" t="s">
        <v>347</v>
      </c>
      <c r="F175" s="697">
        <v>0</v>
      </c>
      <c r="G175" s="698">
        <v>0</v>
      </c>
      <c r="H175" s="700">
        <v>0</v>
      </c>
      <c r="I175" s="697">
        <v>0</v>
      </c>
      <c r="J175" s="698">
        <v>0</v>
      </c>
      <c r="K175" s="705">
        <v>0</v>
      </c>
    </row>
    <row r="176" spans="1:11" ht="14.4" customHeight="1" thickBot="1" x14ac:dyDescent="0.35">
      <c r="A176" s="714" t="s">
        <v>490</v>
      </c>
      <c r="B176" s="692">
        <v>0</v>
      </c>
      <c r="C176" s="692">
        <v>3.2989999999999999</v>
      </c>
      <c r="D176" s="693">
        <v>3.2989999999999999</v>
      </c>
      <c r="E176" s="702" t="s">
        <v>347</v>
      </c>
      <c r="F176" s="692">
        <v>0</v>
      </c>
      <c r="G176" s="693">
        <v>0</v>
      </c>
      <c r="H176" s="695">
        <v>0</v>
      </c>
      <c r="I176" s="692">
        <v>0</v>
      </c>
      <c r="J176" s="693">
        <v>0</v>
      </c>
      <c r="K176" s="696">
        <v>0</v>
      </c>
    </row>
    <row r="177" spans="1:11" ht="14.4" customHeight="1" thickBot="1" x14ac:dyDescent="0.35">
      <c r="A177" s="711" t="s">
        <v>491</v>
      </c>
      <c r="B177" s="692">
        <v>0</v>
      </c>
      <c r="C177" s="692">
        <v>0.55679999999899998</v>
      </c>
      <c r="D177" s="693">
        <v>0.55679999999899998</v>
      </c>
      <c r="E177" s="702" t="s">
        <v>347</v>
      </c>
      <c r="F177" s="692">
        <v>0</v>
      </c>
      <c r="G177" s="693">
        <v>0</v>
      </c>
      <c r="H177" s="695">
        <v>0</v>
      </c>
      <c r="I177" s="692">
        <v>0</v>
      </c>
      <c r="J177" s="693">
        <v>0</v>
      </c>
      <c r="K177" s="703" t="s">
        <v>322</v>
      </c>
    </row>
    <row r="178" spans="1:11" ht="14.4" customHeight="1" thickBot="1" x14ac:dyDescent="0.35">
      <c r="A178" s="712" t="s">
        <v>492</v>
      </c>
      <c r="B178" s="692">
        <v>0</v>
      </c>
      <c r="C178" s="692">
        <v>0.55679999999899998</v>
      </c>
      <c r="D178" s="693">
        <v>0.55679999999899998</v>
      </c>
      <c r="E178" s="702" t="s">
        <v>347</v>
      </c>
      <c r="F178" s="692">
        <v>0</v>
      </c>
      <c r="G178" s="693">
        <v>0</v>
      </c>
      <c r="H178" s="695">
        <v>0</v>
      </c>
      <c r="I178" s="692">
        <v>0</v>
      </c>
      <c r="J178" s="693">
        <v>0</v>
      </c>
      <c r="K178" s="703" t="s">
        <v>322</v>
      </c>
    </row>
    <row r="179" spans="1:11" ht="14.4" customHeight="1" thickBot="1" x14ac:dyDescent="0.35">
      <c r="A179" s="713" t="s">
        <v>493</v>
      </c>
      <c r="B179" s="697">
        <v>0</v>
      </c>
      <c r="C179" s="697">
        <v>0.55679999999899998</v>
      </c>
      <c r="D179" s="698">
        <v>0.55679999999899998</v>
      </c>
      <c r="E179" s="699" t="s">
        <v>347</v>
      </c>
      <c r="F179" s="697">
        <v>0</v>
      </c>
      <c r="G179" s="698">
        <v>0</v>
      </c>
      <c r="H179" s="700">
        <v>0</v>
      </c>
      <c r="I179" s="697">
        <v>0</v>
      </c>
      <c r="J179" s="698">
        <v>0</v>
      </c>
      <c r="K179" s="701" t="s">
        <v>322</v>
      </c>
    </row>
    <row r="180" spans="1:11" ht="14.4" customHeight="1" thickBot="1" x14ac:dyDescent="0.35">
      <c r="A180" s="714" t="s">
        <v>494</v>
      </c>
      <c r="B180" s="692">
        <v>0</v>
      </c>
      <c r="C180" s="692">
        <v>0.55679999999899998</v>
      </c>
      <c r="D180" s="693">
        <v>0.55679999999899998</v>
      </c>
      <c r="E180" s="702" t="s">
        <v>347</v>
      </c>
      <c r="F180" s="692">
        <v>0</v>
      </c>
      <c r="G180" s="693">
        <v>0</v>
      </c>
      <c r="H180" s="695">
        <v>0</v>
      </c>
      <c r="I180" s="692">
        <v>0</v>
      </c>
      <c r="J180" s="693">
        <v>0</v>
      </c>
      <c r="K180" s="703" t="s">
        <v>322</v>
      </c>
    </row>
    <row r="181" spans="1:11" ht="14.4" customHeight="1" thickBot="1" x14ac:dyDescent="0.35">
      <c r="A181" s="710" t="s">
        <v>495</v>
      </c>
      <c r="B181" s="692">
        <v>206284.88302728301</v>
      </c>
      <c r="C181" s="692">
        <v>186173.34388</v>
      </c>
      <c r="D181" s="693">
        <v>-20111.539147283202</v>
      </c>
      <c r="E181" s="694">
        <v>0.90250599630799999</v>
      </c>
      <c r="F181" s="692">
        <v>219799.78768481201</v>
      </c>
      <c r="G181" s="693">
        <v>54949.946921203104</v>
      </c>
      <c r="H181" s="695">
        <v>19200.914529999998</v>
      </c>
      <c r="I181" s="692">
        <v>55612.279060000001</v>
      </c>
      <c r="J181" s="693">
        <v>662.33213879691903</v>
      </c>
      <c r="K181" s="696">
        <v>0.25301334294099997</v>
      </c>
    </row>
    <row r="182" spans="1:11" ht="14.4" customHeight="1" thickBot="1" x14ac:dyDescent="0.35">
      <c r="A182" s="711" t="s">
        <v>496</v>
      </c>
      <c r="B182" s="692">
        <v>205961.28255744101</v>
      </c>
      <c r="C182" s="692">
        <v>185684.85738999999</v>
      </c>
      <c r="D182" s="693">
        <v>-20276.4251674406</v>
      </c>
      <c r="E182" s="694">
        <v>0.901552248482</v>
      </c>
      <c r="F182" s="692">
        <v>219537.88494229101</v>
      </c>
      <c r="G182" s="693">
        <v>54884.471235572702</v>
      </c>
      <c r="H182" s="695">
        <v>19149.816490000001</v>
      </c>
      <c r="I182" s="692">
        <v>55504.383309999997</v>
      </c>
      <c r="J182" s="693">
        <v>619.91207442726602</v>
      </c>
      <c r="K182" s="696">
        <v>0.25282371343100002</v>
      </c>
    </row>
    <row r="183" spans="1:11" ht="14.4" customHeight="1" thickBot="1" x14ac:dyDescent="0.35">
      <c r="A183" s="712" t="s">
        <v>497</v>
      </c>
      <c r="B183" s="692">
        <v>205961.28255744101</v>
      </c>
      <c r="C183" s="692">
        <v>185684.85738999999</v>
      </c>
      <c r="D183" s="693">
        <v>-20276.4251674406</v>
      </c>
      <c r="E183" s="694">
        <v>0.901552248482</v>
      </c>
      <c r="F183" s="692">
        <v>219537.88494229101</v>
      </c>
      <c r="G183" s="693">
        <v>54884.471235572702</v>
      </c>
      <c r="H183" s="695">
        <v>19149.816490000001</v>
      </c>
      <c r="I183" s="692">
        <v>55504.383309999997</v>
      </c>
      <c r="J183" s="693">
        <v>619.91207442726602</v>
      </c>
      <c r="K183" s="696">
        <v>0.25282371343100002</v>
      </c>
    </row>
    <row r="184" spans="1:11" ht="14.4" customHeight="1" thickBot="1" x14ac:dyDescent="0.35">
      <c r="A184" s="713" t="s">
        <v>498</v>
      </c>
      <c r="B184" s="697">
        <v>360.91608232534799</v>
      </c>
      <c r="C184" s="697">
        <v>409.57211999999998</v>
      </c>
      <c r="D184" s="698">
        <v>48.656037674651003</v>
      </c>
      <c r="E184" s="704">
        <v>1.134812606191</v>
      </c>
      <c r="F184" s="697">
        <v>402.135781670607</v>
      </c>
      <c r="G184" s="698">
        <v>100.53394541765201</v>
      </c>
      <c r="H184" s="700">
        <v>67.876750000000001</v>
      </c>
      <c r="I184" s="697">
        <v>160.27905999999999</v>
      </c>
      <c r="J184" s="698">
        <v>59.745114582348002</v>
      </c>
      <c r="K184" s="705">
        <v>0.39856950638400002</v>
      </c>
    </row>
    <row r="185" spans="1:11" ht="14.4" customHeight="1" thickBot="1" x14ac:dyDescent="0.35">
      <c r="A185" s="714" t="s">
        <v>499</v>
      </c>
      <c r="B185" s="692">
        <v>0.32755165913899997</v>
      </c>
      <c r="C185" s="692">
        <v>0.85121999999999998</v>
      </c>
      <c r="D185" s="693">
        <v>0.52366834086000003</v>
      </c>
      <c r="E185" s="694">
        <v>2.5987351193300001</v>
      </c>
      <c r="F185" s="692">
        <v>1</v>
      </c>
      <c r="G185" s="693">
        <v>0.25</v>
      </c>
      <c r="H185" s="695">
        <v>0</v>
      </c>
      <c r="I185" s="692">
        <v>0.1091</v>
      </c>
      <c r="J185" s="693">
        <v>-0.1409</v>
      </c>
      <c r="K185" s="696">
        <v>0.1091</v>
      </c>
    </row>
    <row r="186" spans="1:11" ht="14.4" customHeight="1" thickBot="1" x14ac:dyDescent="0.35">
      <c r="A186" s="714" t="s">
        <v>500</v>
      </c>
      <c r="B186" s="692">
        <v>0</v>
      </c>
      <c r="C186" s="692">
        <v>0.24460999999999999</v>
      </c>
      <c r="D186" s="693">
        <v>0.24460999999999999</v>
      </c>
      <c r="E186" s="702" t="s">
        <v>347</v>
      </c>
      <c r="F186" s="692">
        <v>0.20091973624699999</v>
      </c>
      <c r="G186" s="693">
        <v>5.0229934061000001E-2</v>
      </c>
      <c r="H186" s="695">
        <v>0</v>
      </c>
      <c r="I186" s="692">
        <v>0.254</v>
      </c>
      <c r="J186" s="693">
        <v>0.20377006593800001</v>
      </c>
      <c r="K186" s="696">
        <v>1.2641864096740001</v>
      </c>
    </row>
    <row r="187" spans="1:11" ht="14.4" customHeight="1" thickBot="1" x14ac:dyDescent="0.35">
      <c r="A187" s="714" t="s">
        <v>501</v>
      </c>
      <c r="B187" s="692">
        <v>178.15434580618401</v>
      </c>
      <c r="C187" s="692">
        <v>175.97094999999999</v>
      </c>
      <c r="D187" s="693">
        <v>-2.183395806184</v>
      </c>
      <c r="E187" s="694">
        <v>0.98774435842999997</v>
      </c>
      <c r="F187" s="692">
        <v>176</v>
      </c>
      <c r="G187" s="693">
        <v>44</v>
      </c>
      <c r="H187" s="695">
        <v>39.919750000000001</v>
      </c>
      <c r="I187" s="692">
        <v>59.092640000000003</v>
      </c>
      <c r="J187" s="693">
        <v>15.092639999999999</v>
      </c>
      <c r="K187" s="696">
        <v>0.33575363636299999</v>
      </c>
    </row>
    <row r="188" spans="1:11" ht="14.4" customHeight="1" thickBot="1" x14ac:dyDescent="0.35">
      <c r="A188" s="714" t="s">
        <v>502</v>
      </c>
      <c r="B188" s="692">
        <v>182.434184860025</v>
      </c>
      <c r="C188" s="692">
        <v>232.50533999999999</v>
      </c>
      <c r="D188" s="693">
        <v>50.071155139974998</v>
      </c>
      <c r="E188" s="694">
        <v>1.274461473206</v>
      </c>
      <c r="F188" s="692">
        <v>224.93486193435899</v>
      </c>
      <c r="G188" s="693">
        <v>56.233715483589002</v>
      </c>
      <c r="H188" s="695">
        <v>27.957000000000001</v>
      </c>
      <c r="I188" s="692">
        <v>100.82332</v>
      </c>
      <c r="J188" s="693">
        <v>44.589604516409999</v>
      </c>
      <c r="K188" s="696">
        <v>0.44823340914299997</v>
      </c>
    </row>
    <row r="189" spans="1:11" ht="14.4" customHeight="1" thickBot="1" x14ac:dyDescent="0.35">
      <c r="A189" s="713" t="s">
        <v>503</v>
      </c>
      <c r="B189" s="697">
        <v>567.23285039793802</v>
      </c>
      <c r="C189" s="697">
        <v>1059.43156</v>
      </c>
      <c r="D189" s="698">
        <v>492.19870960206202</v>
      </c>
      <c r="E189" s="704">
        <v>1.867718978646</v>
      </c>
      <c r="F189" s="697">
        <v>858.55589977152295</v>
      </c>
      <c r="G189" s="698">
        <v>214.63897494288099</v>
      </c>
      <c r="H189" s="700">
        <v>47.248019999999997</v>
      </c>
      <c r="I189" s="697">
        <v>99.702479999999994</v>
      </c>
      <c r="J189" s="698">
        <v>-114.936494942881</v>
      </c>
      <c r="K189" s="705">
        <v>0.11612811702299999</v>
      </c>
    </row>
    <row r="190" spans="1:11" ht="14.4" customHeight="1" thickBot="1" x14ac:dyDescent="0.35">
      <c r="A190" s="714" t="s">
        <v>504</v>
      </c>
      <c r="B190" s="692">
        <v>472.000047326806</v>
      </c>
      <c r="C190" s="692">
        <v>1045.5979600000001</v>
      </c>
      <c r="D190" s="693">
        <v>573.59791267319395</v>
      </c>
      <c r="E190" s="694">
        <v>2.215249693134</v>
      </c>
      <c r="F190" s="692">
        <v>800.55177752468001</v>
      </c>
      <c r="G190" s="693">
        <v>200.13794438117</v>
      </c>
      <c r="H190" s="695">
        <v>43.340820000000001</v>
      </c>
      <c r="I190" s="692">
        <v>91.30838</v>
      </c>
      <c r="J190" s="693">
        <v>-108.82956438117</v>
      </c>
      <c r="K190" s="696">
        <v>0.114056807521</v>
      </c>
    </row>
    <row r="191" spans="1:11" ht="14.4" customHeight="1" thickBot="1" x14ac:dyDescent="0.35">
      <c r="A191" s="714" t="s">
        <v>505</v>
      </c>
      <c r="B191" s="692">
        <v>95.232803071131002</v>
      </c>
      <c r="C191" s="692">
        <v>13.833600000000001</v>
      </c>
      <c r="D191" s="693">
        <v>-81.399203071130998</v>
      </c>
      <c r="E191" s="694">
        <v>0.14526087182</v>
      </c>
      <c r="F191" s="692">
        <v>58.004122246842996</v>
      </c>
      <c r="G191" s="693">
        <v>14.501030561709999</v>
      </c>
      <c r="H191" s="695">
        <v>3.9072</v>
      </c>
      <c r="I191" s="692">
        <v>8.3940999999999999</v>
      </c>
      <c r="J191" s="693">
        <v>-6.1069305617099996</v>
      </c>
      <c r="K191" s="696">
        <v>0.14471557666599999</v>
      </c>
    </row>
    <row r="192" spans="1:11" ht="14.4" customHeight="1" thickBot="1" x14ac:dyDescent="0.35">
      <c r="A192" s="713" t="s">
        <v>506</v>
      </c>
      <c r="B192" s="697">
        <v>106.11307696217099</v>
      </c>
      <c r="C192" s="697">
        <v>131.76268999999999</v>
      </c>
      <c r="D192" s="698">
        <v>25.649613037828999</v>
      </c>
      <c r="E192" s="704">
        <v>1.241719623746</v>
      </c>
      <c r="F192" s="697">
        <v>154</v>
      </c>
      <c r="G192" s="698">
        <v>38.5</v>
      </c>
      <c r="H192" s="700">
        <v>9.4474300000000007</v>
      </c>
      <c r="I192" s="697">
        <v>14.22087</v>
      </c>
      <c r="J192" s="698">
        <v>-24.279129999999999</v>
      </c>
      <c r="K192" s="705">
        <v>9.2343311688000002E-2</v>
      </c>
    </row>
    <row r="193" spans="1:11" ht="14.4" customHeight="1" thickBot="1" x14ac:dyDescent="0.35">
      <c r="A193" s="714" t="s">
        <v>507</v>
      </c>
      <c r="B193" s="692">
        <v>27.113069040946002</v>
      </c>
      <c r="C193" s="692">
        <v>13.21593</v>
      </c>
      <c r="D193" s="693">
        <v>-13.897139040946</v>
      </c>
      <c r="E193" s="694">
        <v>0.48743762574499999</v>
      </c>
      <c r="F193" s="692">
        <v>39</v>
      </c>
      <c r="G193" s="693">
        <v>9.75</v>
      </c>
      <c r="H193" s="695">
        <v>0</v>
      </c>
      <c r="I193" s="692">
        <v>0</v>
      </c>
      <c r="J193" s="693">
        <v>-9.75</v>
      </c>
      <c r="K193" s="696">
        <v>0</v>
      </c>
    </row>
    <row r="194" spans="1:11" ht="14.4" customHeight="1" thickBot="1" x14ac:dyDescent="0.35">
      <c r="A194" s="714" t="s">
        <v>508</v>
      </c>
      <c r="B194" s="692">
        <v>79.000007921223002</v>
      </c>
      <c r="C194" s="692">
        <v>118.54676000000001</v>
      </c>
      <c r="D194" s="693">
        <v>39.546752078776002</v>
      </c>
      <c r="E194" s="694">
        <v>1.5005917482710001</v>
      </c>
      <c r="F194" s="692">
        <v>115</v>
      </c>
      <c r="G194" s="693">
        <v>28.75</v>
      </c>
      <c r="H194" s="695">
        <v>9.4474300000000007</v>
      </c>
      <c r="I194" s="692">
        <v>14.22087</v>
      </c>
      <c r="J194" s="693">
        <v>-14.52913</v>
      </c>
      <c r="K194" s="696">
        <v>0.12365973913</v>
      </c>
    </row>
    <row r="195" spans="1:11" ht="14.4" customHeight="1" thickBot="1" x14ac:dyDescent="0.35">
      <c r="A195" s="713" t="s">
        <v>509</v>
      </c>
      <c r="B195" s="697">
        <v>0</v>
      </c>
      <c r="C195" s="697">
        <v>0.20069999999999999</v>
      </c>
      <c r="D195" s="698">
        <v>0.20069999999999999</v>
      </c>
      <c r="E195" s="699" t="s">
        <v>347</v>
      </c>
      <c r="F195" s="697">
        <v>0.19326084879899999</v>
      </c>
      <c r="G195" s="698">
        <v>4.8315212199E-2</v>
      </c>
      <c r="H195" s="700">
        <v>0</v>
      </c>
      <c r="I195" s="697">
        <v>0</v>
      </c>
      <c r="J195" s="698">
        <v>-4.8315212199E-2</v>
      </c>
      <c r="K195" s="705">
        <v>0</v>
      </c>
    </row>
    <row r="196" spans="1:11" ht="14.4" customHeight="1" thickBot="1" x14ac:dyDescent="0.35">
      <c r="A196" s="714" t="s">
        <v>510</v>
      </c>
      <c r="B196" s="692">
        <v>0</v>
      </c>
      <c r="C196" s="692">
        <v>0.20069999999999999</v>
      </c>
      <c r="D196" s="693">
        <v>0.20069999999999999</v>
      </c>
      <c r="E196" s="702" t="s">
        <v>347</v>
      </c>
      <c r="F196" s="692">
        <v>0.19326084879899999</v>
      </c>
      <c r="G196" s="693">
        <v>4.8315212199E-2</v>
      </c>
      <c r="H196" s="695">
        <v>0</v>
      </c>
      <c r="I196" s="692">
        <v>0</v>
      </c>
      <c r="J196" s="693">
        <v>-4.8315212199E-2</v>
      </c>
      <c r="K196" s="696">
        <v>0</v>
      </c>
    </row>
    <row r="197" spans="1:11" ht="14.4" customHeight="1" thickBot="1" x14ac:dyDescent="0.35">
      <c r="A197" s="713" t="s">
        <v>511</v>
      </c>
      <c r="B197" s="697">
        <v>204927.020547755</v>
      </c>
      <c r="C197" s="697">
        <v>173866.54465</v>
      </c>
      <c r="D197" s="698">
        <v>-31060.475897755099</v>
      </c>
      <c r="E197" s="704">
        <v>0.84843152545300005</v>
      </c>
      <c r="F197" s="697">
        <v>218123</v>
      </c>
      <c r="G197" s="698">
        <v>54530.75</v>
      </c>
      <c r="H197" s="700">
        <v>19025.244289999999</v>
      </c>
      <c r="I197" s="697">
        <v>55226.111770000003</v>
      </c>
      <c r="J197" s="698">
        <v>695.36177000000998</v>
      </c>
      <c r="K197" s="705">
        <v>0.25318793419300001</v>
      </c>
    </row>
    <row r="198" spans="1:11" ht="14.4" customHeight="1" thickBot="1" x14ac:dyDescent="0.35">
      <c r="A198" s="714" t="s">
        <v>512</v>
      </c>
      <c r="B198" s="692">
        <v>104617.01048980599</v>
      </c>
      <c r="C198" s="692">
        <v>76229.387400000007</v>
      </c>
      <c r="D198" s="693">
        <v>-28387.6230898061</v>
      </c>
      <c r="E198" s="694">
        <v>0.728651937606</v>
      </c>
      <c r="F198" s="692">
        <v>109618</v>
      </c>
      <c r="G198" s="693">
        <v>27404.5</v>
      </c>
      <c r="H198" s="695">
        <v>7509.7104399999998</v>
      </c>
      <c r="I198" s="692">
        <v>23528.22623</v>
      </c>
      <c r="J198" s="693">
        <v>-3876.2737699999998</v>
      </c>
      <c r="K198" s="696">
        <v>0.21463834616499999</v>
      </c>
    </row>
    <row r="199" spans="1:11" ht="14.4" customHeight="1" thickBot="1" x14ac:dyDescent="0.35">
      <c r="A199" s="714" t="s">
        <v>513</v>
      </c>
      <c r="B199" s="692">
        <v>100310.010057949</v>
      </c>
      <c r="C199" s="692">
        <v>97637.157250000004</v>
      </c>
      <c r="D199" s="693">
        <v>-2672.8528079489902</v>
      </c>
      <c r="E199" s="694">
        <v>0.97335407696099996</v>
      </c>
      <c r="F199" s="692">
        <v>108505</v>
      </c>
      <c r="G199" s="693">
        <v>27126.25</v>
      </c>
      <c r="H199" s="695">
        <v>11515.53385</v>
      </c>
      <c r="I199" s="692">
        <v>31697.885539999999</v>
      </c>
      <c r="J199" s="693">
        <v>4571.6355400000102</v>
      </c>
      <c r="K199" s="696">
        <v>0.29213294815899998</v>
      </c>
    </row>
    <row r="200" spans="1:11" ht="14.4" customHeight="1" thickBot="1" x14ac:dyDescent="0.35">
      <c r="A200" s="713" t="s">
        <v>514</v>
      </c>
      <c r="B200" s="697">
        <v>0</v>
      </c>
      <c r="C200" s="697">
        <v>10217.345670000001</v>
      </c>
      <c r="D200" s="698">
        <v>10217.345670000001</v>
      </c>
      <c r="E200" s="699" t="s">
        <v>322</v>
      </c>
      <c r="F200" s="697">
        <v>0</v>
      </c>
      <c r="G200" s="698">
        <v>0</v>
      </c>
      <c r="H200" s="700">
        <v>0</v>
      </c>
      <c r="I200" s="697">
        <v>4.0691300000000004</v>
      </c>
      <c r="J200" s="698">
        <v>4.0691300000000004</v>
      </c>
      <c r="K200" s="701" t="s">
        <v>322</v>
      </c>
    </row>
    <row r="201" spans="1:11" ht="14.4" customHeight="1" thickBot="1" x14ac:dyDescent="0.35">
      <c r="A201" s="714" t="s">
        <v>515</v>
      </c>
      <c r="B201" s="692">
        <v>0</v>
      </c>
      <c r="C201" s="692">
        <v>1414.84265</v>
      </c>
      <c r="D201" s="693">
        <v>1414.84265</v>
      </c>
      <c r="E201" s="702" t="s">
        <v>322</v>
      </c>
      <c r="F201" s="692">
        <v>0</v>
      </c>
      <c r="G201" s="693">
        <v>0</v>
      </c>
      <c r="H201" s="695">
        <v>0</v>
      </c>
      <c r="I201" s="692">
        <v>0</v>
      </c>
      <c r="J201" s="693">
        <v>0</v>
      </c>
      <c r="K201" s="703" t="s">
        <v>322</v>
      </c>
    </row>
    <row r="202" spans="1:11" ht="14.4" customHeight="1" thickBot="1" x14ac:dyDescent="0.35">
      <c r="A202" s="714" t="s">
        <v>516</v>
      </c>
      <c r="B202" s="692">
        <v>0</v>
      </c>
      <c r="C202" s="692">
        <v>8802.5030200000001</v>
      </c>
      <c r="D202" s="693">
        <v>8802.5030200000001</v>
      </c>
      <c r="E202" s="702" t="s">
        <v>322</v>
      </c>
      <c r="F202" s="692">
        <v>0</v>
      </c>
      <c r="G202" s="693">
        <v>0</v>
      </c>
      <c r="H202" s="695">
        <v>0</v>
      </c>
      <c r="I202" s="692">
        <v>4.0691300000000004</v>
      </c>
      <c r="J202" s="693">
        <v>4.0691300000000004</v>
      </c>
      <c r="K202" s="703" t="s">
        <v>322</v>
      </c>
    </row>
    <row r="203" spans="1:11" ht="14.4" customHeight="1" thickBot="1" x14ac:dyDescent="0.35">
      <c r="A203" s="711" t="s">
        <v>517</v>
      </c>
      <c r="B203" s="692">
        <v>271.23987823501102</v>
      </c>
      <c r="C203" s="692">
        <v>342.68049000000002</v>
      </c>
      <c r="D203" s="693">
        <v>71.440611764988006</v>
      </c>
      <c r="E203" s="694">
        <v>1.263385355537</v>
      </c>
      <c r="F203" s="692">
        <v>242.49023294391301</v>
      </c>
      <c r="G203" s="693">
        <v>60.622558235977998</v>
      </c>
      <c r="H203" s="695">
        <v>49.654040000000002</v>
      </c>
      <c r="I203" s="692">
        <v>103.56375</v>
      </c>
      <c r="J203" s="693">
        <v>42.941191764020999</v>
      </c>
      <c r="K203" s="696">
        <v>0.427084211775</v>
      </c>
    </row>
    <row r="204" spans="1:11" ht="14.4" customHeight="1" thickBot="1" x14ac:dyDescent="0.35">
      <c r="A204" s="717" t="s">
        <v>518</v>
      </c>
      <c r="B204" s="697">
        <v>271.23987823501102</v>
      </c>
      <c r="C204" s="697">
        <v>342.68049000000002</v>
      </c>
      <c r="D204" s="698">
        <v>71.440611764988006</v>
      </c>
      <c r="E204" s="704">
        <v>1.263385355537</v>
      </c>
      <c r="F204" s="697">
        <v>242.49023294391301</v>
      </c>
      <c r="G204" s="698">
        <v>60.622558235977998</v>
      </c>
      <c r="H204" s="700">
        <v>49.654040000000002</v>
      </c>
      <c r="I204" s="697">
        <v>103.56375</v>
      </c>
      <c r="J204" s="698">
        <v>42.941191764020999</v>
      </c>
      <c r="K204" s="705">
        <v>0.427084211775</v>
      </c>
    </row>
    <row r="205" spans="1:11" ht="14.4" customHeight="1" thickBot="1" x14ac:dyDescent="0.35">
      <c r="A205" s="713" t="s">
        <v>519</v>
      </c>
      <c r="B205" s="697">
        <v>0</v>
      </c>
      <c r="C205" s="697">
        <v>50.223869999999998</v>
      </c>
      <c r="D205" s="698">
        <v>50.223869999999998</v>
      </c>
      <c r="E205" s="699" t="s">
        <v>322</v>
      </c>
      <c r="F205" s="697">
        <v>0</v>
      </c>
      <c r="G205" s="698">
        <v>0</v>
      </c>
      <c r="H205" s="700">
        <v>19.777999999999999</v>
      </c>
      <c r="I205" s="697">
        <v>19.779219999999999</v>
      </c>
      <c r="J205" s="698">
        <v>19.779219999999999</v>
      </c>
      <c r="K205" s="701" t="s">
        <v>322</v>
      </c>
    </row>
    <row r="206" spans="1:11" ht="14.4" customHeight="1" thickBot="1" x14ac:dyDescent="0.35">
      <c r="A206" s="714" t="s">
        <v>520</v>
      </c>
      <c r="B206" s="692">
        <v>0</v>
      </c>
      <c r="C206" s="692">
        <v>4.8700000000000002E-3</v>
      </c>
      <c r="D206" s="693">
        <v>4.8700000000000002E-3</v>
      </c>
      <c r="E206" s="702" t="s">
        <v>322</v>
      </c>
      <c r="F206" s="692">
        <v>0</v>
      </c>
      <c r="G206" s="693">
        <v>0</v>
      </c>
      <c r="H206" s="695">
        <v>1E-3</v>
      </c>
      <c r="I206" s="692">
        <v>2.2200000000000002E-3</v>
      </c>
      <c r="J206" s="693">
        <v>2.2200000000000002E-3</v>
      </c>
      <c r="K206" s="703" t="s">
        <v>322</v>
      </c>
    </row>
    <row r="207" spans="1:11" ht="14.4" customHeight="1" thickBot="1" x14ac:dyDescent="0.35">
      <c r="A207" s="714" t="s">
        <v>521</v>
      </c>
      <c r="B207" s="692">
        <v>0</v>
      </c>
      <c r="C207" s="692">
        <v>10</v>
      </c>
      <c r="D207" s="693">
        <v>10</v>
      </c>
      <c r="E207" s="702" t="s">
        <v>322</v>
      </c>
      <c r="F207" s="692">
        <v>0</v>
      </c>
      <c r="G207" s="693">
        <v>0</v>
      </c>
      <c r="H207" s="695">
        <v>0</v>
      </c>
      <c r="I207" s="692">
        <v>0</v>
      </c>
      <c r="J207" s="693">
        <v>0</v>
      </c>
      <c r="K207" s="703" t="s">
        <v>322</v>
      </c>
    </row>
    <row r="208" spans="1:11" ht="14.4" customHeight="1" thickBot="1" x14ac:dyDescent="0.35">
      <c r="A208" s="714" t="s">
        <v>522</v>
      </c>
      <c r="B208" s="692">
        <v>0</v>
      </c>
      <c r="C208" s="692">
        <v>40.219000000000001</v>
      </c>
      <c r="D208" s="693">
        <v>40.219000000000001</v>
      </c>
      <c r="E208" s="702" t="s">
        <v>322</v>
      </c>
      <c r="F208" s="692">
        <v>0</v>
      </c>
      <c r="G208" s="693">
        <v>0</v>
      </c>
      <c r="H208" s="695">
        <v>19.777000000000001</v>
      </c>
      <c r="I208" s="692">
        <v>19.777000000000001</v>
      </c>
      <c r="J208" s="693">
        <v>19.777000000000001</v>
      </c>
      <c r="K208" s="703" t="s">
        <v>322</v>
      </c>
    </row>
    <row r="209" spans="1:11" ht="14.4" customHeight="1" thickBot="1" x14ac:dyDescent="0.35">
      <c r="A209" s="713" t="s">
        <v>523</v>
      </c>
      <c r="B209" s="697">
        <v>271.23987823501102</v>
      </c>
      <c r="C209" s="697">
        <v>261.33391</v>
      </c>
      <c r="D209" s="698">
        <v>-9.9059682350110005</v>
      </c>
      <c r="E209" s="704">
        <v>0.96347893864400003</v>
      </c>
      <c r="F209" s="697">
        <v>242.49023294391301</v>
      </c>
      <c r="G209" s="698">
        <v>60.622558235977998</v>
      </c>
      <c r="H209" s="700">
        <v>29.87604</v>
      </c>
      <c r="I209" s="697">
        <v>83.784530000000004</v>
      </c>
      <c r="J209" s="698">
        <v>23.161971764021001</v>
      </c>
      <c r="K209" s="705">
        <v>0.34551713272200002</v>
      </c>
    </row>
    <row r="210" spans="1:11" ht="14.4" customHeight="1" thickBot="1" x14ac:dyDescent="0.35">
      <c r="A210" s="714" t="s">
        <v>524</v>
      </c>
      <c r="B210" s="692">
        <v>56.541230447189001</v>
      </c>
      <c r="C210" s="692">
        <v>22.4</v>
      </c>
      <c r="D210" s="693">
        <v>-34.141230447189002</v>
      </c>
      <c r="E210" s="694">
        <v>0.39617107414899999</v>
      </c>
      <c r="F210" s="692">
        <v>22.176187383239</v>
      </c>
      <c r="G210" s="693">
        <v>5.5440468458090004</v>
      </c>
      <c r="H210" s="695">
        <v>0</v>
      </c>
      <c r="I210" s="692">
        <v>5</v>
      </c>
      <c r="J210" s="693">
        <v>-0.54404684580899998</v>
      </c>
      <c r="K210" s="696">
        <v>0.225467070312</v>
      </c>
    </row>
    <row r="211" spans="1:11" ht="14.4" customHeight="1" thickBot="1" x14ac:dyDescent="0.35">
      <c r="A211" s="714" t="s">
        <v>525</v>
      </c>
      <c r="B211" s="692">
        <v>0</v>
      </c>
      <c r="C211" s="692">
        <v>0</v>
      </c>
      <c r="D211" s="693">
        <v>0</v>
      </c>
      <c r="E211" s="694">
        <v>1</v>
      </c>
      <c r="F211" s="692">
        <v>0</v>
      </c>
      <c r="G211" s="693">
        <v>0</v>
      </c>
      <c r="H211" s="695">
        <v>0</v>
      </c>
      <c r="I211" s="692">
        <v>4.0739999999999998E-2</v>
      </c>
      <c r="J211" s="693">
        <v>4.0739999999999998E-2</v>
      </c>
      <c r="K211" s="703" t="s">
        <v>347</v>
      </c>
    </row>
    <row r="212" spans="1:11" ht="14.4" customHeight="1" thickBot="1" x14ac:dyDescent="0.35">
      <c r="A212" s="714" t="s">
        <v>526</v>
      </c>
      <c r="B212" s="692">
        <v>214.69864778782201</v>
      </c>
      <c r="C212" s="692">
        <v>238.93391</v>
      </c>
      <c r="D212" s="693">
        <v>24.235262212178</v>
      </c>
      <c r="E212" s="694">
        <v>1.1128803672580001</v>
      </c>
      <c r="F212" s="692">
        <v>220.31404556067301</v>
      </c>
      <c r="G212" s="693">
        <v>55.078511390168003</v>
      </c>
      <c r="H212" s="695">
        <v>29.87604</v>
      </c>
      <c r="I212" s="692">
        <v>78.743790000000004</v>
      </c>
      <c r="J212" s="693">
        <v>23.665278609830999</v>
      </c>
      <c r="K212" s="696">
        <v>0.35741611389099998</v>
      </c>
    </row>
    <row r="213" spans="1:11" ht="14.4" customHeight="1" thickBot="1" x14ac:dyDescent="0.35">
      <c r="A213" s="713" t="s">
        <v>527</v>
      </c>
      <c r="B213" s="697">
        <v>0</v>
      </c>
      <c r="C213" s="697">
        <v>31.122710000000001</v>
      </c>
      <c r="D213" s="698">
        <v>31.122710000000001</v>
      </c>
      <c r="E213" s="699" t="s">
        <v>322</v>
      </c>
      <c r="F213" s="697">
        <v>0</v>
      </c>
      <c r="G213" s="698">
        <v>0</v>
      </c>
      <c r="H213" s="700">
        <v>0</v>
      </c>
      <c r="I213" s="697">
        <v>0</v>
      </c>
      <c r="J213" s="698">
        <v>0</v>
      </c>
      <c r="K213" s="701" t="s">
        <v>322</v>
      </c>
    </row>
    <row r="214" spans="1:11" ht="14.4" customHeight="1" thickBot="1" x14ac:dyDescent="0.35">
      <c r="A214" s="714" t="s">
        <v>528</v>
      </c>
      <c r="B214" s="692">
        <v>0</v>
      </c>
      <c r="C214" s="692">
        <v>31.122710000000001</v>
      </c>
      <c r="D214" s="693">
        <v>31.122710000000001</v>
      </c>
      <c r="E214" s="702" t="s">
        <v>322</v>
      </c>
      <c r="F214" s="692">
        <v>0</v>
      </c>
      <c r="G214" s="693">
        <v>0</v>
      </c>
      <c r="H214" s="695">
        <v>0</v>
      </c>
      <c r="I214" s="692">
        <v>0</v>
      </c>
      <c r="J214" s="693">
        <v>0</v>
      </c>
      <c r="K214" s="703" t="s">
        <v>322</v>
      </c>
    </row>
    <row r="215" spans="1:11" ht="14.4" customHeight="1" thickBot="1" x14ac:dyDescent="0.35">
      <c r="A215" s="711" t="s">
        <v>529</v>
      </c>
      <c r="B215" s="692">
        <v>52.360591607628997</v>
      </c>
      <c r="C215" s="692">
        <v>145.80600000000001</v>
      </c>
      <c r="D215" s="693">
        <v>93.445408392369998</v>
      </c>
      <c r="E215" s="694">
        <v>2.7846515007430002</v>
      </c>
      <c r="F215" s="692">
        <v>19.412509577535001</v>
      </c>
      <c r="G215" s="693">
        <v>4.8531273943829998</v>
      </c>
      <c r="H215" s="695">
        <v>1.444</v>
      </c>
      <c r="I215" s="692">
        <v>4.3319999999999999</v>
      </c>
      <c r="J215" s="693">
        <v>-0.52112739438300004</v>
      </c>
      <c r="K215" s="696">
        <v>0.223155073417</v>
      </c>
    </row>
    <row r="216" spans="1:11" ht="14.4" customHeight="1" thickBot="1" x14ac:dyDescent="0.35">
      <c r="A216" s="717" t="s">
        <v>530</v>
      </c>
      <c r="B216" s="697">
        <v>52.360591607628997</v>
      </c>
      <c r="C216" s="697">
        <v>145.80600000000001</v>
      </c>
      <c r="D216" s="698">
        <v>93.445408392369998</v>
      </c>
      <c r="E216" s="704">
        <v>2.7846515007430002</v>
      </c>
      <c r="F216" s="697">
        <v>19.412509577535001</v>
      </c>
      <c r="G216" s="698">
        <v>4.8531273943829998</v>
      </c>
      <c r="H216" s="700">
        <v>1.444</v>
      </c>
      <c r="I216" s="697">
        <v>4.3319999999999999</v>
      </c>
      <c r="J216" s="698">
        <v>-0.52112739438300004</v>
      </c>
      <c r="K216" s="705">
        <v>0.223155073417</v>
      </c>
    </row>
    <row r="217" spans="1:11" ht="14.4" customHeight="1" thickBot="1" x14ac:dyDescent="0.35">
      <c r="A217" s="713" t="s">
        <v>531</v>
      </c>
      <c r="B217" s="697">
        <v>36.157035636772001</v>
      </c>
      <c r="C217" s="697">
        <v>128.47800000000001</v>
      </c>
      <c r="D217" s="698">
        <v>92.320964363227006</v>
      </c>
      <c r="E217" s="704">
        <v>3.553333334365</v>
      </c>
      <c r="F217" s="697">
        <v>19.412509577535001</v>
      </c>
      <c r="G217" s="698">
        <v>4.8531273943829998</v>
      </c>
      <c r="H217" s="700">
        <v>0</v>
      </c>
      <c r="I217" s="697">
        <v>0</v>
      </c>
      <c r="J217" s="698">
        <v>-4.8531273943829998</v>
      </c>
      <c r="K217" s="705">
        <v>0</v>
      </c>
    </row>
    <row r="218" spans="1:11" ht="14.4" customHeight="1" thickBot="1" x14ac:dyDescent="0.35">
      <c r="A218" s="714" t="s">
        <v>532</v>
      </c>
      <c r="B218" s="692">
        <v>36.157035636772001</v>
      </c>
      <c r="C218" s="692">
        <v>128.47800000000001</v>
      </c>
      <c r="D218" s="693">
        <v>92.320964363227006</v>
      </c>
      <c r="E218" s="694">
        <v>3.553333334365</v>
      </c>
      <c r="F218" s="692">
        <v>19.412509577535001</v>
      </c>
      <c r="G218" s="693">
        <v>4.8531273943829998</v>
      </c>
      <c r="H218" s="695">
        <v>0</v>
      </c>
      <c r="I218" s="692">
        <v>0</v>
      </c>
      <c r="J218" s="693">
        <v>-4.8531273943829998</v>
      </c>
      <c r="K218" s="696">
        <v>0</v>
      </c>
    </row>
    <row r="219" spans="1:11" ht="14.4" customHeight="1" thickBot="1" x14ac:dyDescent="0.35">
      <c r="A219" s="716" t="s">
        <v>533</v>
      </c>
      <c r="B219" s="692">
        <v>16.203555970857</v>
      </c>
      <c r="C219" s="692">
        <v>17.327999999999999</v>
      </c>
      <c r="D219" s="693">
        <v>1.1244440291419999</v>
      </c>
      <c r="E219" s="694">
        <v>1.0693948927729999</v>
      </c>
      <c r="F219" s="692">
        <v>0</v>
      </c>
      <c r="G219" s="693">
        <v>0</v>
      </c>
      <c r="H219" s="695">
        <v>1.444</v>
      </c>
      <c r="I219" s="692">
        <v>4.3319999999999999</v>
      </c>
      <c r="J219" s="693">
        <v>4.3319999999999999</v>
      </c>
      <c r="K219" s="703" t="s">
        <v>322</v>
      </c>
    </row>
    <row r="220" spans="1:11" ht="14.4" customHeight="1" thickBot="1" x14ac:dyDescent="0.35">
      <c r="A220" s="714" t="s">
        <v>534</v>
      </c>
      <c r="B220" s="692">
        <v>16.203555970857</v>
      </c>
      <c r="C220" s="692">
        <v>17.327999999999999</v>
      </c>
      <c r="D220" s="693">
        <v>1.1244440291419999</v>
      </c>
      <c r="E220" s="694">
        <v>1.0693948927729999</v>
      </c>
      <c r="F220" s="692">
        <v>0</v>
      </c>
      <c r="G220" s="693">
        <v>0</v>
      </c>
      <c r="H220" s="695">
        <v>1.444</v>
      </c>
      <c r="I220" s="692">
        <v>4.3319999999999999</v>
      </c>
      <c r="J220" s="693">
        <v>4.3319999999999999</v>
      </c>
      <c r="K220" s="703" t="s">
        <v>322</v>
      </c>
    </row>
    <row r="221" spans="1:11" ht="14.4" customHeight="1" thickBot="1" x14ac:dyDescent="0.35">
      <c r="A221" s="710" t="s">
        <v>535</v>
      </c>
      <c r="B221" s="692">
        <v>15752.755262520501</v>
      </c>
      <c r="C221" s="692">
        <v>17223.740760000001</v>
      </c>
      <c r="D221" s="693">
        <v>1470.9854974795401</v>
      </c>
      <c r="E221" s="694">
        <v>1.093379569031</v>
      </c>
      <c r="F221" s="692">
        <v>15203.532010965801</v>
      </c>
      <c r="G221" s="693">
        <v>3800.8830027414601</v>
      </c>
      <c r="H221" s="695">
        <v>1398.0966699999999</v>
      </c>
      <c r="I221" s="692">
        <v>4196.3860999999997</v>
      </c>
      <c r="J221" s="693">
        <v>395.50309725854402</v>
      </c>
      <c r="K221" s="696">
        <v>0.27601389578199997</v>
      </c>
    </row>
    <row r="222" spans="1:11" ht="14.4" customHeight="1" thickBot="1" x14ac:dyDescent="0.35">
      <c r="A222" s="715" t="s">
        <v>536</v>
      </c>
      <c r="B222" s="697">
        <v>15752.755262520501</v>
      </c>
      <c r="C222" s="697">
        <v>17223.740760000001</v>
      </c>
      <c r="D222" s="698">
        <v>1470.9854974795401</v>
      </c>
      <c r="E222" s="704">
        <v>1.093379569031</v>
      </c>
      <c r="F222" s="697">
        <v>15203.532010965801</v>
      </c>
      <c r="G222" s="698">
        <v>3800.8830027414601</v>
      </c>
      <c r="H222" s="700">
        <v>1398.0966699999999</v>
      </c>
      <c r="I222" s="697">
        <v>4196.3860999999997</v>
      </c>
      <c r="J222" s="698">
        <v>395.50309725854402</v>
      </c>
      <c r="K222" s="705">
        <v>0.27601389578199997</v>
      </c>
    </row>
    <row r="223" spans="1:11" ht="14.4" customHeight="1" thickBot="1" x14ac:dyDescent="0.35">
      <c r="A223" s="717" t="s">
        <v>54</v>
      </c>
      <c r="B223" s="697">
        <v>15752.755262520501</v>
      </c>
      <c r="C223" s="697">
        <v>17223.740760000001</v>
      </c>
      <c r="D223" s="698">
        <v>1470.9854974795401</v>
      </c>
      <c r="E223" s="704">
        <v>1.093379569031</v>
      </c>
      <c r="F223" s="697">
        <v>15203.532010965801</v>
      </c>
      <c r="G223" s="698">
        <v>3800.8830027414601</v>
      </c>
      <c r="H223" s="700">
        <v>1398.0966699999999</v>
      </c>
      <c r="I223" s="697">
        <v>4196.3860999999997</v>
      </c>
      <c r="J223" s="698">
        <v>395.50309725854402</v>
      </c>
      <c r="K223" s="705">
        <v>0.27601389578199997</v>
      </c>
    </row>
    <row r="224" spans="1:11" ht="14.4" customHeight="1" thickBot="1" x14ac:dyDescent="0.35">
      <c r="A224" s="716" t="s">
        <v>537</v>
      </c>
      <c r="B224" s="692">
        <v>0</v>
      </c>
      <c r="C224" s="692">
        <v>0</v>
      </c>
      <c r="D224" s="693">
        <v>0</v>
      </c>
      <c r="E224" s="694">
        <v>1</v>
      </c>
      <c r="F224" s="692">
        <v>805.06638533630496</v>
      </c>
      <c r="G224" s="693">
        <v>201.26659633407601</v>
      </c>
      <c r="H224" s="695">
        <v>-104.11924</v>
      </c>
      <c r="I224" s="692">
        <v>12.907</v>
      </c>
      <c r="J224" s="693">
        <v>-188.359596334076</v>
      </c>
      <c r="K224" s="696">
        <v>1.6032218255000001E-2</v>
      </c>
    </row>
    <row r="225" spans="1:11" ht="14.4" customHeight="1" thickBot="1" x14ac:dyDescent="0.35">
      <c r="A225" s="714" t="s">
        <v>538</v>
      </c>
      <c r="B225" s="692">
        <v>0</v>
      </c>
      <c r="C225" s="692">
        <v>0</v>
      </c>
      <c r="D225" s="693">
        <v>0</v>
      </c>
      <c r="E225" s="694">
        <v>1</v>
      </c>
      <c r="F225" s="692">
        <v>805.06638533630496</v>
      </c>
      <c r="G225" s="693">
        <v>201.26659633407601</v>
      </c>
      <c r="H225" s="695">
        <v>-104.11924</v>
      </c>
      <c r="I225" s="692">
        <v>12.907</v>
      </c>
      <c r="J225" s="693">
        <v>-188.359596334076</v>
      </c>
      <c r="K225" s="696">
        <v>1.6032218255000001E-2</v>
      </c>
    </row>
    <row r="226" spans="1:11" ht="14.4" customHeight="1" thickBot="1" x14ac:dyDescent="0.35">
      <c r="A226" s="713" t="s">
        <v>539</v>
      </c>
      <c r="B226" s="697">
        <v>112.38646824924599</v>
      </c>
      <c r="C226" s="697">
        <v>105.771</v>
      </c>
      <c r="D226" s="698">
        <v>-6.6154682492449997</v>
      </c>
      <c r="E226" s="704">
        <v>0.94113643437399996</v>
      </c>
      <c r="F226" s="697">
        <v>114.25799971623201</v>
      </c>
      <c r="G226" s="698">
        <v>28.564499929058002</v>
      </c>
      <c r="H226" s="700">
        <v>9.516</v>
      </c>
      <c r="I226" s="697">
        <v>28.63</v>
      </c>
      <c r="J226" s="698">
        <v>6.5500070940999994E-2</v>
      </c>
      <c r="K226" s="705">
        <v>0.250573264638</v>
      </c>
    </row>
    <row r="227" spans="1:11" ht="14.4" customHeight="1" thickBot="1" x14ac:dyDescent="0.35">
      <c r="A227" s="714" t="s">
        <v>540</v>
      </c>
      <c r="B227" s="692">
        <v>112.38646824924599</v>
      </c>
      <c r="C227" s="692">
        <v>105.771</v>
      </c>
      <c r="D227" s="693">
        <v>-6.6154682492449997</v>
      </c>
      <c r="E227" s="694">
        <v>0.94113643437399996</v>
      </c>
      <c r="F227" s="692">
        <v>114.25799971623201</v>
      </c>
      <c r="G227" s="693">
        <v>28.564499929058002</v>
      </c>
      <c r="H227" s="695">
        <v>9.516</v>
      </c>
      <c r="I227" s="692">
        <v>28.63</v>
      </c>
      <c r="J227" s="693">
        <v>6.5500070940999994E-2</v>
      </c>
      <c r="K227" s="696">
        <v>0.250573264638</v>
      </c>
    </row>
    <row r="228" spans="1:11" ht="14.4" customHeight="1" thickBot="1" x14ac:dyDescent="0.35">
      <c r="A228" s="713" t="s">
        <v>541</v>
      </c>
      <c r="B228" s="697">
        <v>136.15528608195899</v>
      </c>
      <c r="C228" s="697">
        <v>115.32782</v>
      </c>
      <c r="D228" s="698">
        <v>-20.827466081958999</v>
      </c>
      <c r="E228" s="704">
        <v>0.84703152788699998</v>
      </c>
      <c r="F228" s="697">
        <v>131.05715347203099</v>
      </c>
      <c r="G228" s="698">
        <v>32.764288368007001</v>
      </c>
      <c r="H228" s="700">
        <v>13.473459999999999</v>
      </c>
      <c r="I228" s="697">
        <v>31.472899999999999</v>
      </c>
      <c r="J228" s="698">
        <v>-1.291388368007</v>
      </c>
      <c r="K228" s="705">
        <v>0.24014637252599999</v>
      </c>
    </row>
    <row r="229" spans="1:11" ht="14.4" customHeight="1" thickBot="1" x14ac:dyDescent="0.35">
      <c r="A229" s="714" t="s">
        <v>542</v>
      </c>
      <c r="B229" s="692">
        <v>81.849307431786997</v>
      </c>
      <c r="C229" s="692">
        <v>71.41</v>
      </c>
      <c r="D229" s="693">
        <v>-10.439307431787</v>
      </c>
      <c r="E229" s="694">
        <v>0.87245698516699999</v>
      </c>
      <c r="F229" s="692">
        <v>83.402480755111</v>
      </c>
      <c r="G229" s="693">
        <v>20.850620188777</v>
      </c>
      <c r="H229" s="695">
        <v>10.36</v>
      </c>
      <c r="I229" s="692">
        <v>19.61</v>
      </c>
      <c r="J229" s="693">
        <v>-1.2406201887770001</v>
      </c>
      <c r="K229" s="696">
        <v>0.235124900631</v>
      </c>
    </row>
    <row r="230" spans="1:11" ht="14.4" customHeight="1" thickBot="1" x14ac:dyDescent="0.35">
      <c r="A230" s="714" t="s">
        <v>543</v>
      </c>
      <c r="B230" s="692">
        <v>3.2478634813479998</v>
      </c>
      <c r="C230" s="692">
        <v>0.81889999999999996</v>
      </c>
      <c r="D230" s="693">
        <v>-2.4289634813480001</v>
      </c>
      <c r="E230" s="694">
        <v>0.25213498187400002</v>
      </c>
      <c r="F230" s="692">
        <v>1.5117755986949999</v>
      </c>
      <c r="G230" s="693">
        <v>0.37794389967300002</v>
      </c>
      <c r="H230" s="695">
        <v>0</v>
      </c>
      <c r="I230" s="692">
        <v>0</v>
      </c>
      <c r="J230" s="693">
        <v>-0.37794389967300002</v>
      </c>
      <c r="K230" s="696">
        <v>0</v>
      </c>
    </row>
    <row r="231" spans="1:11" ht="14.4" customHeight="1" thickBot="1" x14ac:dyDescent="0.35">
      <c r="A231" s="714" t="s">
        <v>544</v>
      </c>
      <c r="B231" s="692">
        <v>51.058115168823001</v>
      </c>
      <c r="C231" s="692">
        <v>43.09892</v>
      </c>
      <c r="D231" s="693">
        <v>-7.9591951688230003</v>
      </c>
      <c r="E231" s="694">
        <v>0.84411498265200002</v>
      </c>
      <c r="F231" s="692">
        <v>46.142897118222997</v>
      </c>
      <c r="G231" s="693">
        <v>11.535724279555</v>
      </c>
      <c r="H231" s="695">
        <v>3.1134599999999999</v>
      </c>
      <c r="I231" s="692">
        <v>11.8629</v>
      </c>
      <c r="J231" s="693">
        <v>0.32717572044400001</v>
      </c>
      <c r="K231" s="696">
        <v>0.25709048934599998</v>
      </c>
    </row>
    <row r="232" spans="1:11" ht="14.4" customHeight="1" thickBot="1" x14ac:dyDescent="0.35">
      <c r="A232" s="713" t="s">
        <v>545</v>
      </c>
      <c r="B232" s="697">
        <v>998.67489605446599</v>
      </c>
      <c r="C232" s="697">
        <v>1008.46446</v>
      </c>
      <c r="D232" s="698">
        <v>9.7895639455340007</v>
      </c>
      <c r="E232" s="704">
        <v>1.0098025533470001</v>
      </c>
      <c r="F232" s="697">
        <v>986.80583140206397</v>
      </c>
      <c r="G232" s="698">
        <v>246.70145785051599</v>
      </c>
      <c r="H232" s="700">
        <v>86.593689999999995</v>
      </c>
      <c r="I232" s="697">
        <v>249.31066999999999</v>
      </c>
      <c r="J232" s="698">
        <v>2.6092121494830001</v>
      </c>
      <c r="K232" s="705">
        <v>0.252644098835</v>
      </c>
    </row>
    <row r="233" spans="1:11" ht="14.4" customHeight="1" thickBot="1" x14ac:dyDescent="0.35">
      <c r="A233" s="714" t="s">
        <v>546</v>
      </c>
      <c r="B233" s="692">
        <v>998.67489605446599</v>
      </c>
      <c r="C233" s="692">
        <v>1008.46446</v>
      </c>
      <c r="D233" s="693">
        <v>9.7895639455340007</v>
      </c>
      <c r="E233" s="694">
        <v>1.0098025533470001</v>
      </c>
      <c r="F233" s="692">
        <v>986.80583140206397</v>
      </c>
      <c r="G233" s="693">
        <v>246.70145785051599</v>
      </c>
      <c r="H233" s="695">
        <v>86.593689999999995</v>
      </c>
      <c r="I233" s="692">
        <v>249.31066999999999</v>
      </c>
      <c r="J233" s="693">
        <v>2.6092121494830001</v>
      </c>
      <c r="K233" s="696">
        <v>0.252644098835</v>
      </c>
    </row>
    <row r="234" spans="1:11" ht="14.4" customHeight="1" thickBot="1" x14ac:dyDescent="0.35">
      <c r="A234" s="713" t="s">
        <v>547</v>
      </c>
      <c r="B234" s="697">
        <v>0</v>
      </c>
      <c r="C234" s="697">
        <v>5.1239999999999997</v>
      </c>
      <c r="D234" s="698">
        <v>5.1239999999999997</v>
      </c>
      <c r="E234" s="699" t="s">
        <v>347</v>
      </c>
      <c r="F234" s="697">
        <v>0</v>
      </c>
      <c r="G234" s="698">
        <v>0</v>
      </c>
      <c r="H234" s="700">
        <v>0.215</v>
      </c>
      <c r="I234" s="697">
        <v>1.351</v>
      </c>
      <c r="J234" s="698">
        <v>1.351</v>
      </c>
      <c r="K234" s="701" t="s">
        <v>347</v>
      </c>
    </row>
    <row r="235" spans="1:11" ht="14.4" customHeight="1" thickBot="1" x14ac:dyDescent="0.35">
      <c r="A235" s="714" t="s">
        <v>548</v>
      </c>
      <c r="B235" s="692">
        <v>0</v>
      </c>
      <c r="C235" s="692">
        <v>5.1239999999999997</v>
      </c>
      <c r="D235" s="693">
        <v>5.1239999999999997</v>
      </c>
      <c r="E235" s="702" t="s">
        <v>347</v>
      </c>
      <c r="F235" s="692">
        <v>0</v>
      </c>
      <c r="G235" s="693">
        <v>0</v>
      </c>
      <c r="H235" s="695">
        <v>0.215</v>
      </c>
      <c r="I235" s="692">
        <v>1.351</v>
      </c>
      <c r="J235" s="693">
        <v>1.351</v>
      </c>
      <c r="K235" s="703" t="s">
        <v>347</v>
      </c>
    </row>
    <row r="236" spans="1:11" ht="14.4" customHeight="1" thickBot="1" x14ac:dyDescent="0.35">
      <c r="A236" s="713" t="s">
        <v>549</v>
      </c>
      <c r="B236" s="697">
        <v>1121.4935871923601</v>
      </c>
      <c r="C236" s="697">
        <v>1073.0314599999999</v>
      </c>
      <c r="D236" s="698">
        <v>-48.462127192357002</v>
      </c>
      <c r="E236" s="704">
        <v>0.95678786954600004</v>
      </c>
      <c r="F236" s="697">
        <v>1082.06555226464</v>
      </c>
      <c r="G236" s="698">
        <v>270.51638806615898</v>
      </c>
      <c r="H236" s="700">
        <v>83.646249999999995</v>
      </c>
      <c r="I236" s="697">
        <v>203.15198000000001</v>
      </c>
      <c r="J236" s="698">
        <v>-67.364408066159001</v>
      </c>
      <c r="K236" s="705">
        <v>0.18774461452399999</v>
      </c>
    </row>
    <row r="237" spans="1:11" ht="14.4" customHeight="1" thickBot="1" x14ac:dyDescent="0.35">
      <c r="A237" s="714" t="s">
        <v>550</v>
      </c>
      <c r="B237" s="692">
        <v>1121.4935871923601</v>
      </c>
      <c r="C237" s="692">
        <v>1073.0314599999999</v>
      </c>
      <c r="D237" s="693">
        <v>-48.462127192357002</v>
      </c>
      <c r="E237" s="694">
        <v>0.95678786954600004</v>
      </c>
      <c r="F237" s="692">
        <v>1082.06555226464</v>
      </c>
      <c r="G237" s="693">
        <v>270.51638806615898</v>
      </c>
      <c r="H237" s="695">
        <v>83.646249999999995</v>
      </c>
      <c r="I237" s="692">
        <v>203.15198000000001</v>
      </c>
      <c r="J237" s="693">
        <v>-67.364408066159001</v>
      </c>
      <c r="K237" s="696">
        <v>0.18774461452399999</v>
      </c>
    </row>
    <row r="238" spans="1:11" ht="14.4" customHeight="1" thickBot="1" x14ac:dyDescent="0.35">
      <c r="A238" s="713" t="s">
        <v>551</v>
      </c>
      <c r="B238" s="697">
        <v>0</v>
      </c>
      <c r="C238" s="697">
        <v>1953.8577</v>
      </c>
      <c r="D238" s="698">
        <v>1953.8577</v>
      </c>
      <c r="E238" s="699" t="s">
        <v>347</v>
      </c>
      <c r="F238" s="697">
        <v>0</v>
      </c>
      <c r="G238" s="698">
        <v>0</v>
      </c>
      <c r="H238" s="700">
        <v>226.88400999999999</v>
      </c>
      <c r="I238" s="697">
        <v>676.65279999999996</v>
      </c>
      <c r="J238" s="698">
        <v>676.65279999999996</v>
      </c>
      <c r="K238" s="701" t="s">
        <v>347</v>
      </c>
    </row>
    <row r="239" spans="1:11" ht="14.4" customHeight="1" thickBot="1" x14ac:dyDescent="0.35">
      <c r="A239" s="714" t="s">
        <v>552</v>
      </c>
      <c r="B239" s="692">
        <v>0</v>
      </c>
      <c r="C239" s="692">
        <v>1953.8577</v>
      </c>
      <c r="D239" s="693">
        <v>1953.8577</v>
      </c>
      <c r="E239" s="702" t="s">
        <v>347</v>
      </c>
      <c r="F239" s="692">
        <v>0</v>
      </c>
      <c r="G239" s="693">
        <v>0</v>
      </c>
      <c r="H239" s="695">
        <v>226.88400999999999</v>
      </c>
      <c r="I239" s="692">
        <v>676.65279999999996</v>
      </c>
      <c r="J239" s="693">
        <v>676.65279999999996</v>
      </c>
      <c r="K239" s="703" t="s">
        <v>347</v>
      </c>
    </row>
    <row r="240" spans="1:11" ht="14.4" customHeight="1" thickBot="1" x14ac:dyDescent="0.35">
      <c r="A240" s="713" t="s">
        <v>553</v>
      </c>
      <c r="B240" s="697">
        <v>13384.045024942399</v>
      </c>
      <c r="C240" s="697">
        <v>12962.16432</v>
      </c>
      <c r="D240" s="698">
        <v>-421.88070494242498</v>
      </c>
      <c r="E240" s="704">
        <v>0.96847883400300006</v>
      </c>
      <c r="F240" s="697">
        <v>12084.2790887746</v>
      </c>
      <c r="G240" s="698">
        <v>3021.0697721936399</v>
      </c>
      <c r="H240" s="700">
        <v>1081.8875</v>
      </c>
      <c r="I240" s="697">
        <v>2992.9097499999998</v>
      </c>
      <c r="J240" s="698">
        <v>-28.160022193639001</v>
      </c>
      <c r="K240" s="705">
        <v>0.24766969779600001</v>
      </c>
    </row>
    <row r="241" spans="1:11" ht="14.4" customHeight="1" thickBot="1" x14ac:dyDescent="0.35">
      <c r="A241" s="714" t="s">
        <v>554</v>
      </c>
      <c r="B241" s="692">
        <v>13384.045024942399</v>
      </c>
      <c r="C241" s="692">
        <v>12962.16432</v>
      </c>
      <c r="D241" s="693">
        <v>-421.88070494242498</v>
      </c>
      <c r="E241" s="694">
        <v>0.96847883400300006</v>
      </c>
      <c r="F241" s="692">
        <v>12084.2790887746</v>
      </c>
      <c r="G241" s="693">
        <v>3021.0697721936399</v>
      </c>
      <c r="H241" s="695">
        <v>1081.8875</v>
      </c>
      <c r="I241" s="692">
        <v>2992.9097499999998</v>
      </c>
      <c r="J241" s="693">
        <v>-28.160022193639001</v>
      </c>
      <c r="K241" s="696">
        <v>0.24766969779600001</v>
      </c>
    </row>
    <row r="242" spans="1:11" ht="14.4" customHeight="1" thickBot="1" x14ac:dyDescent="0.35">
      <c r="A242" s="718" t="s">
        <v>555</v>
      </c>
      <c r="B242" s="697">
        <v>0</v>
      </c>
      <c r="C242" s="697">
        <v>0.20583000000000001</v>
      </c>
      <c r="D242" s="698">
        <v>0.20583000000000001</v>
      </c>
      <c r="E242" s="699" t="s">
        <v>347</v>
      </c>
      <c r="F242" s="697">
        <v>0</v>
      </c>
      <c r="G242" s="698">
        <v>0</v>
      </c>
      <c r="H242" s="700">
        <v>7.9469999999999999E-2</v>
      </c>
      <c r="I242" s="697">
        <v>0.18934000000000001</v>
      </c>
      <c r="J242" s="698">
        <v>0.18934000000000001</v>
      </c>
      <c r="K242" s="701" t="s">
        <v>347</v>
      </c>
    </row>
    <row r="243" spans="1:11" ht="14.4" customHeight="1" thickBot="1" x14ac:dyDescent="0.35">
      <c r="A243" s="715" t="s">
        <v>556</v>
      </c>
      <c r="B243" s="697">
        <v>0</v>
      </c>
      <c r="C243" s="697">
        <v>0.20583000000000001</v>
      </c>
      <c r="D243" s="698">
        <v>0.20583000000000001</v>
      </c>
      <c r="E243" s="699" t="s">
        <v>347</v>
      </c>
      <c r="F243" s="697">
        <v>0</v>
      </c>
      <c r="G243" s="698">
        <v>0</v>
      </c>
      <c r="H243" s="700">
        <v>7.9469999999999999E-2</v>
      </c>
      <c r="I243" s="697">
        <v>0.18934000000000001</v>
      </c>
      <c r="J243" s="698">
        <v>0.18934000000000001</v>
      </c>
      <c r="K243" s="701" t="s">
        <v>347</v>
      </c>
    </row>
    <row r="244" spans="1:11" ht="14.4" customHeight="1" thickBot="1" x14ac:dyDescent="0.35">
      <c r="A244" s="717" t="s">
        <v>557</v>
      </c>
      <c r="B244" s="697">
        <v>0</v>
      </c>
      <c r="C244" s="697">
        <v>0.20583000000000001</v>
      </c>
      <c r="D244" s="698">
        <v>0.20583000000000001</v>
      </c>
      <c r="E244" s="699" t="s">
        <v>347</v>
      </c>
      <c r="F244" s="697">
        <v>0</v>
      </c>
      <c r="G244" s="698">
        <v>0</v>
      </c>
      <c r="H244" s="700">
        <v>7.9469999999999999E-2</v>
      </c>
      <c r="I244" s="697">
        <v>0.18934000000000001</v>
      </c>
      <c r="J244" s="698">
        <v>0.18934000000000001</v>
      </c>
      <c r="K244" s="701" t="s">
        <v>347</v>
      </c>
    </row>
    <row r="245" spans="1:11" ht="14.4" customHeight="1" thickBot="1" x14ac:dyDescent="0.35">
      <c r="A245" s="713" t="s">
        <v>558</v>
      </c>
      <c r="B245" s="697">
        <v>0</v>
      </c>
      <c r="C245" s="697">
        <v>0.20583000000000001</v>
      </c>
      <c r="D245" s="698">
        <v>0.20583000000000001</v>
      </c>
      <c r="E245" s="699" t="s">
        <v>347</v>
      </c>
      <c r="F245" s="697">
        <v>0</v>
      </c>
      <c r="G245" s="698">
        <v>0</v>
      </c>
      <c r="H245" s="700">
        <v>7.9469999999999999E-2</v>
      </c>
      <c r="I245" s="697">
        <v>0.18934000000000001</v>
      </c>
      <c r="J245" s="698">
        <v>0.18934000000000001</v>
      </c>
      <c r="K245" s="701" t="s">
        <v>347</v>
      </c>
    </row>
    <row r="246" spans="1:11" ht="14.4" customHeight="1" thickBot="1" x14ac:dyDescent="0.35">
      <c r="A246" s="714" t="s">
        <v>559</v>
      </c>
      <c r="B246" s="692">
        <v>0</v>
      </c>
      <c r="C246" s="692">
        <v>0.20583000000000001</v>
      </c>
      <c r="D246" s="693">
        <v>0.20583000000000001</v>
      </c>
      <c r="E246" s="702" t="s">
        <v>347</v>
      </c>
      <c r="F246" s="692">
        <v>0</v>
      </c>
      <c r="G246" s="693">
        <v>0</v>
      </c>
      <c r="H246" s="695">
        <v>7.9469999999999999E-2</v>
      </c>
      <c r="I246" s="692">
        <v>0.18934000000000001</v>
      </c>
      <c r="J246" s="693">
        <v>0.18934000000000001</v>
      </c>
      <c r="K246" s="703" t="s">
        <v>347</v>
      </c>
    </row>
    <row r="247" spans="1:11" ht="14.4" customHeight="1" thickBot="1" x14ac:dyDescent="0.35">
      <c r="A247" s="719"/>
      <c r="B247" s="692">
        <v>19149.419758686501</v>
      </c>
      <c r="C247" s="692">
        <v>-13537.156070000001</v>
      </c>
      <c r="D247" s="693">
        <v>-32686.575828686498</v>
      </c>
      <c r="E247" s="694">
        <v>-0.70692251987700006</v>
      </c>
      <c r="F247" s="692">
        <v>16256.4492880136</v>
      </c>
      <c r="G247" s="693">
        <v>4064.1123220033901</v>
      </c>
      <c r="H247" s="695">
        <v>2416.86102999999</v>
      </c>
      <c r="I247" s="692">
        <v>4118.4149799999996</v>
      </c>
      <c r="J247" s="693">
        <v>54.302657996609</v>
      </c>
      <c r="K247" s="696">
        <v>0.25334037630400003</v>
      </c>
    </row>
    <row r="248" spans="1:11" ht="14.4" customHeight="1" thickBot="1" x14ac:dyDescent="0.35">
      <c r="A248" s="720" t="s">
        <v>66</v>
      </c>
      <c r="B248" s="706">
        <v>19149.419758686501</v>
      </c>
      <c r="C248" s="706">
        <v>-13537.156070000001</v>
      </c>
      <c r="D248" s="707">
        <v>-32686.575828686498</v>
      </c>
      <c r="E248" s="708" t="s">
        <v>347</v>
      </c>
      <c r="F248" s="706">
        <v>16256.4492880136</v>
      </c>
      <c r="G248" s="707">
        <v>4064.1123220033901</v>
      </c>
      <c r="H248" s="706">
        <v>2416.86102999999</v>
      </c>
      <c r="I248" s="706">
        <v>4118.4149799999996</v>
      </c>
      <c r="J248" s="707">
        <v>54.302657996613</v>
      </c>
      <c r="K248" s="709">
        <v>0.25334037630400003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8" t="s">
        <v>176</v>
      </c>
      <c r="B1" s="569"/>
      <c r="C1" s="569"/>
      <c r="D1" s="569"/>
      <c r="E1" s="569"/>
      <c r="F1" s="569"/>
      <c r="G1" s="539"/>
      <c r="H1" s="570"/>
      <c r="I1" s="57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2"/>
      <c r="C3" s="491">
        <v>2015</v>
      </c>
      <c r="D3" s="430">
        <v>2016</v>
      </c>
      <c r="E3" s="11"/>
      <c r="F3" s="547">
        <v>2017</v>
      </c>
      <c r="G3" s="565"/>
      <c r="H3" s="565"/>
      <c r="I3" s="548"/>
    </row>
    <row r="4" spans="1:10" ht="14.4" customHeight="1" thickBot="1" x14ac:dyDescent="0.35">
      <c r="A4" s="434" t="s">
        <v>0</v>
      </c>
      <c r="B4" s="435" t="s">
        <v>252</v>
      </c>
      <c r="C4" s="566" t="s">
        <v>94</v>
      </c>
      <c r="D4" s="567"/>
      <c r="E4" s="436"/>
      <c r="F4" s="431" t="s">
        <v>94</v>
      </c>
      <c r="G4" s="432" t="s">
        <v>95</v>
      </c>
      <c r="H4" s="432" t="s">
        <v>69</v>
      </c>
      <c r="I4" s="433" t="s">
        <v>96</v>
      </c>
    </row>
    <row r="5" spans="1:10" ht="14.4" customHeight="1" x14ac:dyDescent="0.3">
      <c r="A5" s="721" t="s">
        <v>560</v>
      </c>
      <c r="B5" s="722" t="s">
        <v>561</v>
      </c>
      <c r="C5" s="723" t="s">
        <v>562</v>
      </c>
      <c r="D5" s="723" t="s">
        <v>562</v>
      </c>
      <c r="E5" s="723"/>
      <c r="F5" s="723" t="s">
        <v>562</v>
      </c>
      <c r="G5" s="723" t="s">
        <v>562</v>
      </c>
      <c r="H5" s="723" t="s">
        <v>562</v>
      </c>
      <c r="I5" s="724" t="s">
        <v>562</v>
      </c>
      <c r="J5" s="725" t="s">
        <v>74</v>
      </c>
    </row>
    <row r="6" spans="1:10" ht="14.4" customHeight="1" x14ac:dyDescent="0.3">
      <c r="A6" s="721" t="s">
        <v>560</v>
      </c>
      <c r="B6" s="722" t="s">
        <v>330</v>
      </c>
      <c r="C6" s="723">
        <v>2916.0214600000027</v>
      </c>
      <c r="D6" s="723">
        <v>3833.0243100000002</v>
      </c>
      <c r="E6" s="723"/>
      <c r="F6" s="723">
        <v>4196.6304300000011</v>
      </c>
      <c r="G6" s="723">
        <v>3796.4999999999986</v>
      </c>
      <c r="H6" s="723">
        <v>400.13043000000243</v>
      </c>
      <c r="I6" s="724">
        <v>1.1053945555116562</v>
      </c>
      <c r="J6" s="725" t="s">
        <v>1</v>
      </c>
    </row>
    <row r="7" spans="1:10" ht="14.4" customHeight="1" x14ac:dyDescent="0.3">
      <c r="A7" s="721" t="s">
        <v>560</v>
      </c>
      <c r="B7" s="722" t="s">
        <v>331</v>
      </c>
      <c r="C7" s="723">
        <v>0</v>
      </c>
      <c r="D7" s="723">
        <v>252.61924999999999</v>
      </c>
      <c r="E7" s="723"/>
      <c r="F7" s="723">
        <v>288.06639000000001</v>
      </c>
      <c r="G7" s="723">
        <v>300.1082190004775</v>
      </c>
      <c r="H7" s="723">
        <v>-12.041829000477492</v>
      </c>
      <c r="I7" s="724">
        <v>0.95987504427375137</v>
      </c>
      <c r="J7" s="725" t="s">
        <v>1</v>
      </c>
    </row>
    <row r="8" spans="1:10" ht="14.4" customHeight="1" x14ac:dyDescent="0.3">
      <c r="A8" s="721" t="s">
        <v>560</v>
      </c>
      <c r="B8" s="722" t="s">
        <v>332</v>
      </c>
      <c r="C8" s="723">
        <v>365.62364000000002</v>
      </c>
      <c r="D8" s="723">
        <v>114.44658999999999</v>
      </c>
      <c r="E8" s="723"/>
      <c r="F8" s="723">
        <v>121.02695</v>
      </c>
      <c r="G8" s="723">
        <v>135.024469910958</v>
      </c>
      <c r="H8" s="723">
        <v>-13.997519910958005</v>
      </c>
      <c r="I8" s="724">
        <v>0.8963334577785147</v>
      </c>
      <c r="J8" s="725" t="s">
        <v>1</v>
      </c>
    </row>
    <row r="9" spans="1:10" ht="14.4" customHeight="1" x14ac:dyDescent="0.3">
      <c r="A9" s="721" t="s">
        <v>560</v>
      </c>
      <c r="B9" s="722" t="s">
        <v>563</v>
      </c>
      <c r="C9" s="723">
        <v>0</v>
      </c>
      <c r="D9" s="723" t="s">
        <v>562</v>
      </c>
      <c r="E9" s="723"/>
      <c r="F9" s="723" t="s">
        <v>562</v>
      </c>
      <c r="G9" s="723" t="s">
        <v>562</v>
      </c>
      <c r="H9" s="723" t="s">
        <v>562</v>
      </c>
      <c r="I9" s="724" t="s">
        <v>562</v>
      </c>
      <c r="J9" s="725" t="s">
        <v>1</v>
      </c>
    </row>
    <row r="10" spans="1:10" ht="14.4" customHeight="1" x14ac:dyDescent="0.3">
      <c r="A10" s="721" t="s">
        <v>560</v>
      </c>
      <c r="B10" s="722" t="s">
        <v>333</v>
      </c>
      <c r="C10" s="723">
        <v>195.38717</v>
      </c>
      <c r="D10" s="723">
        <v>337.43819999999999</v>
      </c>
      <c r="E10" s="723"/>
      <c r="F10" s="723">
        <v>795.97691999999995</v>
      </c>
      <c r="G10" s="723">
        <v>565</v>
      </c>
      <c r="H10" s="723">
        <v>230.97691999999995</v>
      </c>
      <c r="I10" s="724">
        <v>1.4088087079646017</v>
      </c>
      <c r="J10" s="725" t="s">
        <v>1</v>
      </c>
    </row>
    <row r="11" spans="1:10" ht="14.4" customHeight="1" x14ac:dyDescent="0.3">
      <c r="A11" s="721" t="s">
        <v>560</v>
      </c>
      <c r="B11" s="722" t="s">
        <v>334</v>
      </c>
      <c r="C11" s="723">
        <v>0</v>
      </c>
      <c r="D11" s="723">
        <v>58.257509999999996</v>
      </c>
      <c r="E11" s="723"/>
      <c r="F11" s="723">
        <v>0</v>
      </c>
      <c r="G11" s="723">
        <v>40</v>
      </c>
      <c r="H11" s="723">
        <v>-40</v>
      </c>
      <c r="I11" s="724">
        <v>0</v>
      </c>
      <c r="J11" s="725" t="s">
        <v>1</v>
      </c>
    </row>
    <row r="12" spans="1:10" ht="14.4" customHeight="1" x14ac:dyDescent="0.3">
      <c r="A12" s="721" t="s">
        <v>560</v>
      </c>
      <c r="B12" s="722" t="s">
        <v>335</v>
      </c>
      <c r="C12" s="723">
        <v>258.30758000000003</v>
      </c>
      <c r="D12" s="723">
        <v>424.95116000000002</v>
      </c>
      <c r="E12" s="723"/>
      <c r="F12" s="723">
        <v>565.61721999999997</v>
      </c>
      <c r="G12" s="723">
        <v>390</v>
      </c>
      <c r="H12" s="723">
        <v>175.61721999999997</v>
      </c>
      <c r="I12" s="724">
        <v>1.4503005641025641</v>
      </c>
      <c r="J12" s="725" t="s">
        <v>1</v>
      </c>
    </row>
    <row r="13" spans="1:10" ht="14.4" customHeight="1" x14ac:dyDescent="0.3">
      <c r="A13" s="721" t="s">
        <v>560</v>
      </c>
      <c r="B13" s="722" t="s">
        <v>336</v>
      </c>
      <c r="C13" s="723">
        <v>228.09721000000002</v>
      </c>
      <c r="D13" s="723">
        <v>759.06564999999989</v>
      </c>
      <c r="E13" s="723"/>
      <c r="F13" s="723">
        <v>615.46879000000001</v>
      </c>
      <c r="G13" s="723">
        <v>672.5</v>
      </c>
      <c r="H13" s="723">
        <v>-57.031209999999987</v>
      </c>
      <c r="I13" s="724">
        <v>0.91519522676579923</v>
      </c>
      <c r="J13" s="725" t="s">
        <v>1</v>
      </c>
    </row>
    <row r="14" spans="1:10" ht="14.4" customHeight="1" x14ac:dyDescent="0.3">
      <c r="A14" s="721" t="s">
        <v>560</v>
      </c>
      <c r="B14" s="722" t="s">
        <v>337</v>
      </c>
      <c r="C14" s="723">
        <v>193.48945999999998</v>
      </c>
      <c r="D14" s="723">
        <v>168.82096999999999</v>
      </c>
      <c r="E14" s="723"/>
      <c r="F14" s="723">
        <v>149.69028</v>
      </c>
      <c r="G14" s="723">
        <v>152.5</v>
      </c>
      <c r="H14" s="723">
        <v>-2.8097199999999987</v>
      </c>
      <c r="I14" s="724">
        <v>0.98157560655737708</v>
      </c>
      <c r="J14" s="725" t="s">
        <v>1</v>
      </c>
    </row>
    <row r="15" spans="1:10" ht="14.4" customHeight="1" x14ac:dyDescent="0.3">
      <c r="A15" s="721" t="s">
        <v>560</v>
      </c>
      <c r="B15" s="722" t="s">
        <v>564</v>
      </c>
      <c r="C15" s="723">
        <v>4156.9265200000027</v>
      </c>
      <c r="D15" s="723">
        <v>5948.6236399999989</v>
      </c>
      <c r="E15" s="723"/>
      <c r="F15" s="723">
        <v>6732.4769800000013</v>
      </c>
      <c r="G15" s="723">
        <v>6051.6326889114343</v>
      </c>
      <c r="H15" s="723">
        <v>680.84429108856693</v>
      </c>
      <c r="I15" s="724">
        <v>1.1125058849549967</v>
      </c>
      <c r="J15" s="725" t="s">
        <v>565</v>
      </c>
    </row>
    <row r="17" spans="1:10" ht="14.4" customHeight="1" x14ac:dyDescent="0.3">
      <c r="A17" s="721" t="s">
        <v>560</v>
      </c>
      <c r="B17" s="722" t="s">
        <v>561</v>
      </c>
      <c r="C17" s="723" t="s">
        <v>562</v>
      </c>
      <c r="D17" s="723" t="s">
        <v>562</v>
      </c>
      <c r="E17" s="723"/>
      <c r="F17" s="723" t="s">
        <v>562</v>
      </c>
      <c r="G17" s="723" t="s">
        <v>562</v>
      </c>
      <c r="H17" s="723" t="s">
        <v>562</v>
      </c>
      <c r="I17" s="724" t="s">
        <v>562</v>
      </c>
      <c r="J17" s="725" t="s">
        <v>74</v>
      </c>
    </row>
    <row r="18" spans="1:10" ht="14.4" customHeight="1" x14ac:dyDescent="0.3">
      <c r="A18" s="721" t="s">
        <v>566</v>
      </c>
      <c r="B18" s="722" t="s">
        <v>567</v>
      </c>
      <c r="C18" s="723" t="s">
        <v>562</v>
      </c>
      <c r="D18" s="723" t="s">
        <v>562</v>
      </c>
      <c r="E18" s="723"/>
      <c r="F18" s="723" t="s">
        <v>562</v>
      </c>
      <c r="G18" s="723" t="s">
        <v>562</v>
      </c>
      <c r="H18" s="723" t="s">
        <v>562</v>
      </c>
      <c r="I18" s="724" t="s">
        <v>562</v>
      </c>
      <c r="J18" s="725" t="s">
        <v>0</v>
      </c>
    </row>
    <row r="19" spans="1:10" ht="14.4" customHeight="1" x14ac:dyDescent="0.3">
      <c r="A19" s="721" t="s">
        <v>566</v>
      </c>
      <c r="B19" s="722" t="s">
        <v>330</v>
      </c>
      <c r="C19" s="723">
        <v>3.3912</v>
      </c>
      <c r="D19" s="723">
        <v>4.7173099999999994</v>
      </c>
      <c r="E19" s="723"/>
      <c r="F19" s="723">
        <v>3.7738100000000001</v>
      </c>
      <c r="G19" s="723">
        <v>6.1293834565165</v>
      </c>
      <c r="H19" s="723">
        <v>-2.3555734565164999</v>
      </c>
      <c r="I19" s="724">
        <v>0.61569161511470549</v>
      </c>
      <c r="J19" s="725" t="s">
        <v>1</v>
      </c>
    </row>
    <row r="20" spans="1:10" ht="14.4" customHeight="1" x14ac:dyDescent="0.3">
      <c r="A20" s="721" t="s">
        <v>566</v>
      </c>
      <c r="B20" s="722" t="s">
        <v>333</v>
      </c>
      <c r="C20" s="723">
        <v>0</v>
      </c>
      <c r="D20" s="723">
        <v>0</v>
      </c>
      <c r="E20" s="723"/>
      <c r="F20" s="723" t="s">
        <v>562</v>
      </c>
      <c r="G20" s="723" t="s">
        <v>562</v>
      </c>
      <c r="H20" s="723" t="s">
        <v>562</v>
      </c>
      <c r="I20" s="724" t="s">
        <v>562</v>
      </c>
      <c r="J20" s="725" t="s">
        <v>1</v>
      </c>
    </row>
    <row r="21" spans="1:10" ht="14.4" customHeight="1" x14ac:dyDescent="0.3">
      <c r="A21" s="721" t="s">
        <v>566</v>
      </c>
      <c r="B21" s="722" t="s">
        <v>568</v>
      </c>
      <c r="C21" s="723">
        <v>3.3912</v>
      </c>
      <c r="D21" s="723">
        <v>4.7173099999999994</v>
      </c>
      <c r="E21" s="723"/>
      <c r="F21" s="723">
        <v>3.7738100000000001</v>
      </c>
      <c r="G21" s="723">
        <v>6.1293834565165</v>
      </c>
      <c r="H21" s="723">
        <v>-2.3555734565164999</v>
      </c>
      <c r="I21" s="724">
        <v>0.61569161511470549</v>
      </c>
      <c r="J21" s="725" t="s">
        <v>569</v>
      </c>
    </row>
    <row r="22" spans="1:10" ht="14.4" customHeight="1" x14ac:dyDescent="0.3">
      <c r="A22" s="721" t="s">
        <v>562</v>
      </c>
      <c r="B22" s="722" t="s">
        <v>562</v>
      </c>
      <c r="C22" s="723" t="s">
        <v>562</v>
      </c>
      <c r="D22" s="723" t="s">
        <v>562</v>
      </c>
      <c r="E22" s="723"/>
      <c r="F22" s="723" t="s">
        <v>562</v>
      </c>
      <c r="G22" s="723" t="s">
        <v>562</v>
      </c>
      <c r="H22" s="723" t="s">
        <v>562</v>
      </c>
      <c r="I22" s="724" t="s">
        <v>562</v>
      </c>
      <c r="J22" s="725" t="s">
        <v>570</v>
      </c>
    </row>
    <row r="23" spans="1:10" ht="14.4" customHeight="1" x14ac:dyDescent="0.3">
      <c r="A23" s="721" t="s">
        <v>571</v>
      </c>
      <c r="B23" s="722" t="s">
        <v>572</v>
      </c>
      <c r="C23" s="723" t="s">
        <v>562</v>
      </c>
      <c r="D23" s="723" t="s">
        <v>562</v>
      </c>
      <c r="E23" s="723"/>
      <c r="F23" s="723" t="s">
        <v>562</v>
      </c>
      <c r="G23" s="723" t="s">
        <v>562</v>
      </c>
      <c r="H23" s="723" t="s">
        <v>562</v>
      </c>
      <c r="I23" s="724" t="s">
        <v>562</v>
      </c>
      <c r="J23" s="725" t="s">
        <v>0</v>
      </c>
    </row>
    <row r="24" spans="1:10" ht="14.4" customHeight="1" x14ac:dyDescent="0.3">
      <c r="A24" s="721" t="s">
        <v>571</v>
      </c>
      <c r="B24" s="722" t="s">
        <v>330</v>
      </c>
      <c r="C24" s="723">
        <v>1341.3049400000009</v>
      </c>
      <c r="D24" s="723">
        <v>2081.0162700000001</v>
      </c>
      <c r="E24" s="723"/>
      <c r="F24" s="723">
        <v>2229.9737200000009</v>
      </c>
      <c r="G24" s="723">
        <v>2076.91143189177</v>
      </c>
      <c r="H24" s="723">
        <v>153.06228810823086</v>
      </c>
      <c r="I24" s="724">
        <v>1.0736970704469631</v>
      </c>
      <c r="J24" s="725" t="s">
        <v>1</v>
      </c>
    </row>
    <row r="25" spans="1:10" ht="14.4" customHeight="1" x14ac:dyDescent="0.3">
      <c r="A25" s="721" t="s">
        <v>571</v>
      </c>
      <c r="B25" s="722" t="s">
        <v>331</v>
      </c>
      <c r="C25" s="723">
        <v>0</v>
      </c>
      <c r="D25" s="723">
        <v>252.61924999999999</v>
      </c>
      <c r="E25" s="723"/>
      <c r="F25" s="723">
        <v>288.06639000000001</v>
      </c>
      <c r="G25" s="723">
        <v>299.76809644885998</v>
      </c>
      <c r="H25" s="723">
        <v>-11.701706448859966</v>
      </c>
      <c r="I25" s="724">
        <v>0.96096413665269331</v>
      </c>
      <c r="J25" s="725" t="s">
        <v>1</v>
      </c>
    </row>
    <row r="26" spans="1:10" ht="14.4" customHeight="1" x14ac:dyDescent="0.3">
      <c r="A26" s="721" t="s">
        <v>571</v>
      </c>
      <c r="B26" s="722" t="s">
        <v>332</v>
      </c>
      <c r="C26" s="723">
        <v>365.62364000000002</v>
      </c>
      <c r="D26" s="723">
        <v>114.44658999999999</v>
      </c>
      <c r="E26" s="723"/>
      <c r="F26" s="723">
        <v>121.02695</v>
      </c>
      <c r="G26" s="723">
        <v>135.024469910958</v>
      </c>
      <c r="H26" s="723">
        <v>-13.997519910958005</v>
      </c>
      <c r="I26" s="724">
        <v>0.8963334577785147</v>
      </c>
      <c r="J26" s="725" t="s">
        <v>1</v>
      </c>
    </row>
    <row r="27" spans="1:10" ht="14.4" customHeight="1" x14ac:dyDescent="0.3">
      <c r="A27" s="721" t="s">
        <v>571</v>
      </c>
      <c r="B27" s="722" t="s">
        <v>563</v>
      </c>
      <c r="C27" s="723">
        <v>0</v>
      </c>
      <c r="D27" s="723" t="s">
        <v>562</v>
      </c>
      <c r="E27" s="723"/>
      <c r="F27" s="723" t="s">
        <v>562</v>
      </c>
      <c r="G27" s="723" t="s">
        <v>562</v>
      </c>
      <c r="H27" s="723" t="s">
        <v>562</v>
      </c>
      <c r="I27" s="724" t="s">
        <v>562</v>
      </c>
      <c r="J27" s="725" t="s">
        <v>1</v>
      </c>
    </row>
    <row r="28" spans="1:10" ht="14.4" customHeight="1" x14ac:dyDescent="0.3">
      <c r="A28" s="721" t="s">
        <v>571</v>
      </c>
      <c r="B28" s="722" t="s">
        <v>333</v>
      </c>
      <c r="C28" s="723">
        <v>195.38717</v>
      </c>
      <c r="D28" s="723">
        <v>337.43819999999999</v>
      </c>
      <c r="E28" s="723"/>
      <c r="F28" s="723">
        <v>795.97691999999995</v>
      </c>
      <c r="G28" s="723">
        <v>565</v>
      </c>
      <c r="H28" s="723">
        <v>230.97691999999995</v>
      </c>
      <c r="I28" s="724">
        <v>1.4088087079646017</v>
      </c>
      <c r="J28" s="725" t="s">
        <v>1</v>
      </c>
    </row>
    <row r="29" spans="1:10" ht="14.4" customHeight="1" x14ac:dyDescent="0.3">
      <c r="A29" s="721" t="s">
        <v>571</v>
      </c>
      <c r="B29" s="722" t="s">
        <v>334</v>
      </c>
      <c r="C29" s="723">
        <v>0</v>
      </c>
      <c r="D29" s="723">
        <v>58.257509999999996</v>
      </c>
      <c r="E29" s="723"/>
      <c r="F29" s="723">
        <v>0</v>
      </c>
      <c r="G29" s="723">
        <v>40</v>
      </c>
      <c r="H29" s="723">
        <v>-40</v>
      </c>
      <c r="I29" s="724">
        <v>0</v>
      </c>
      <c r="J29" s="725" t="s">
        <v>1</v>
      </c>
    </row>
    <row r="30" spans="1:10" ht="14.4" customHeight="1" x14ac:dyDescent="0.3">
      <c r="A30" s="721" t="s">
        <v>571</v>
      </c>
      <c r="B30" s="722" t="s">
        <v>335</v>
      </c>
      <c r="C30" s="723">
        <v>258.30758000000003</v>
      </c>
      <c r="D30" s="723">
        <v>424.95116000000002</v>
      </c>
      <c r="E30" s="723"/>
      <c r="F30" s="723">
        <v>565.61721999999997</v>
      </c>
      <c r="G30" s="723">
        <v>390</v>
      </c>
      <c r="H30" s="723">
        <v>175.61721999999997</v>
      </c>
      <c r="I30" s="724">
        <v>1.4503005641025641</v>
      </c>
      <c r="J30" s="725" t="s">
        <v>1</v>
      </c>
    </row>
    <row r="31" spans="1:10" ht="14.4" customHeight="1" x14ac:dyDescent="0.3">
      <c r="A31" s="721" t="s">
        <v>571</v>
      </c>
      <c r="B31" s="722" t="s">
        <v>336</v>
      </c>
      <c r="C31" s="723">
        <v>228.09721000000002</v>
      </c>
      <c r="D31" s="723">
        <v>759.06564999999989</v>
      </c>
      <c r="E31" s="723"/>
      <c r="F31" s="723">
        <v>615.46879000000001</v>
      </c>
      <c r="G31" s="723">
        <v>672.5</v>
      </c>
      <c r="H31" s="723">
        <v>-57.031209999999987</v>
      </c>
      <c r="I31" s="724">
        <v>0.91519522676579923</v>
      </c>
      <c r="J31" s="725" t="s">
        <v>1</v>
      </c>
    </row>
    <row r="32" spans="1:10" ht="14.4" customHeight="1" x14ac:dyDescent="0.3">
      <c r="A32" s="721" t="s">
        <v>571</v>
      </c>
      <c r="B32" s="722" t="s">
        <v>337</v>
      </c>
      <c r="C32" s="723">
        <v>51.936220000000006</v>
      </c>
      <c r="D32" s="723">
        <v>51.808100000000003</v>
      </c>
      <c r="E32" s="723"/>
      <c r="F32" s="723">
        <v>56.05341</v>
      </c>
      <c r="G32" s="723">
        <v>53.488047230446</v>
      </c>
      <c r="H32" s="723">
        <v>2.5653627695539996</v>
      </c>
      <c r="I32" s="724">
        <v>1.0479614213340316</v>
      </c>
      <c r="J32" s="725" t="s">
        <v>1</v>
      </c>
    </row>
    <row r="33" spans="1:10" ht="14.4" customHeight="1" x14ac:dyDescent="0.3">
      <c r="A33" s="721" t="s">
        <v>571</v>
      </c>
      <c r="B33" s="722" t="s">
        <v>573</v>
      </c>
      <c r="C33" s="723">
        <v>2440.6567600000008</v>
      </c>
      <c r="D33" s="723">
        <v>4079.6027300000005</v>
      </c>
      <c r="E33" s="723"/>
      <c r="F33" s="723">
        <v>4672.1834000000017</v>
      </c>
      <c r="G33" s="723">
        <v>4232.6920454820338</v>
      </c>
      <c r="H33" s="723">
        <v>439.49135451796792</v>
      </c>
      <c r="I33" s="724">
        <v>1.1038325845101535</v>
      </c>
      <c r="J33" s="725" t="s">
        <v>569</v>
      </c>
    </row>
    <row r="34" spans="1:10" ht="14.4" customHeight="1" x14ac:dyDescent="0.3">
      <c r="A34" s="721" t="s">
        <v>562</v>
      </c>
      <c r="B34" s="722" t="s">
        <v>562</v>
      </c>
      <c r="C34" s="723" t="s">
        <v>562</v>
      </c>
      <c r="D34" s="723" t="s">
        <v>562</v>
      </c>
      <c r="E34" s="723"/>
      <c r="F34" s="723" t="s">
        <v>562</v>
      </c>
      <c r="G34" s="723" t="s">
        <v>562</v>
      </c>
      <c r="H34" s="723" t="s">
        <v>562</v>
      </c>
      <c r="I34" s="724" t="s">
        <v>562</v>
      </c>
      <c r="J34" s="725" t="s">
        <v>570</v>
      </c>
    </row>
    <row r="35" spans="1:10" ht="14.4" customHeight="1" x14ac:dyDescent="0.3">
      <c r="A35" s="721" t="s">
        <v>574</v>
      </c>
      <c r="B35" s="722" t="s">
        <v>575</v>
      </c>
      <c r="C35" s="723" t="s">
        <v>562</v>
      </c>
      <c r="D35" s="723" t="s">
        <v>562</v>
      </c>
      <c r="E35" s="723"/>
      <c r="F35" s="723" t="s">
        <v>562</v>
      </c>
      <c r="G35" s="723" t="s">
        <v>562</v>
      </c>
      <c r="H35" s="723" t="s">
        <v>562</v>
      </c>
      <c r="I35" s="724" t="s">
        <v>562</v>
      </c>
      <c r="J35" s="725" t="s">
        <v>0</v>
      </c>
    </row>
    <row r="36" spans="1:10" ht="14.4" customHeight="1" x14ac:dyDescent="0.3">
      <c r="A36" s="721" t="s">
        <v>574</v>
      </c>
      <c r="B36" s="722" t="s">
        <v>330</v>
      </c>
      <c r="C36" s="723">
        <v>788.86895000000095</v>
      </c>
      <c r="D36" s="723">
        <v>839.22473000000002</v>
      </c>
      <c r="E36" s="723"/>
      <c r="F36" s="723">
        <v>888.80519000000004</v>
      </c>
      <c r="G36" s="723">
        <v>779.28016768982752</v>
      </c>
      <c r="H36" s="723">
        <v>109.52502231017252</v>
      </c>
      <c r="I36" s="724">
        <v>1.1405464001924481</v>
      </c>
      <c r="J36" s="725" t="s">
        <v>1</v>
      </c>
    </row>
    <row r="37" spans="1:10" ht="14.4" customHeight="1" x14ac:dyDescent="0.3">
      <c r="A37" s="721" t="s">
        <v>574</v>
      </c>
      <c r="B37" s="722" t="s">
        <v>337</v>
      </c>
      <c r="C37" s="723">
        <v>140.31124</v>
      </c>
      <c r="D37" s="723">
        <v>116.18486999999999</v>
      </c>
      <c r="E37" s="723"/>
      <c r="F37" s="723">
        <v>92.808869999999999</v>
      </c>
      <c r="G37" s="723">
        <v>98.216566454716002</v>
      </c>
      <c r="H37" s="723">
        <v>-5.4076964547160031</v>
      </c>
      <c r="I37" s="724">
        <v>0.94494109649812197</v>
      </c>
      <c r="J37" s="725" t="s">
        <v>1</v>
      </c>
    </row>
    <row r="38" spans="1:10" ht="14.4" customHeight="1" x14ac:dyDescent="0.3">
      <c r="A38" s="721" t="s">
        <v>574</v>
      </c>
      <c r="B38" s="722" t="s">
        <v>576</v>
      </c>
      <c r="C38" s="723">
        <v>929.18019000000095</v>
      </c>
      <c r="D38" s="723">
        <v>955.40959999999995</v>
      </c>
      <c r="E38" s="723"/>
      <c r="F38" s="723">
        <v>981.61405999999999</v>
      </c>
      <c r="G38" s="723">
        <v>877.49673414454355</v>
      </c>
      <c r="H38" s="723">
        <v>104.11732585545644</v>
      </c>
      <c r="I38" s="724">
        <v>1.1186526647953381</v>
      </c>
      <c r="J38" s="725" t="s">
        <v>569</v>
      </c>
    </row>
    <row r="39" spans="1:10" ht="14.4" customHeight="1" x14ac:dyDescent="0.3">
      <c r="A39" s="721" t="s">
        <v>562</v>
      </c>
      <c r="B39" s="722" t="s">
        <v>562</v>
      </c>
      <c r="C39" s="723" t="s">
        <v>562</v>
      </c>
      <c r="D39" s="723" t="s">
        <v>562</v>
      </c>
      <c r="E39" s="723"/>
      <c r="F39" s="723" t="s">
        <v>562</v>
      </c>
      <c r="G39" s="723" t="s">
        <v>562</v>
      </c>
      <c r="H39" s="723" t="s">
        <v>562</v>
      </c>
      <c r="I39" s="724" t="s">
        <v>562</v>
      </c>
      <c r="J39" s="725" t="s">
        <v>570</v>
      </c>
    </row>
    <row r="40" spans="1:10" ht="14.4" customHeight="1" x14ac:dyDescent="0.3">
      <c r="A40" s="721" t="s">
        <v>577</v>
      </c>
      <c r="B40" s="722" t="s">
        <v>578</v>
      </c>
      <c r="C40" s="723" t="s">
        <v>562</v>
      </c>
      <c r="D40" s="723" t="s">
        <v>562</v>
      </c>
      <c r="E40" s="723"/>
      <c r="F40" s="723" t="s">
        <v>562</v>
      </c>
      <c r="G40" s="723" t="s">
        <v>562</v>
      </c>
      <c r="H40" s="723" t="s">
        <v>562</v>
      </c>
      <c r="I40" s="724" t="s">
        <v>562</v>
      </c>
      <c r="J40" s="725" t="s">
        <v>0</v>
      </c>
    </row>
    <row r="41" spans="1:10" ht="14.4" customHeight="1" x14ac:dyDescent="0.3">
      <c r="A41" s="721" t="s">
        <v>577</v>
      </c>
      <c r="B41" s="722" t="s">
        <v>330</v>
      </c>
      <c r="C41" s="723">
        <v>601.88044000000104</v>
      </c>
      <c r="D41" s="723">
        <v>749.78775000000007</v>
      </c>
      <c r="E41" s="723"/>
      <c r="F41" s="723">
        <v>906.54837999999995</v>
      </c>
      <c r="G41" s="723">
        <v>773.26730518315003</v>
      </c>
      <c r="H41" s="723">
        <v>133.28107481684992</v>
      </c>
      <c r="I41" s="724">
        <v>1.172360933823889</v>
      </c>
      <c r="J41" s="725" t="s">
        <v>1</v>
      </c>
    </row>
    <row r="42" spans="1:10" ht="14.4" customHeight="1" x14ac:dyDescent="0.3">
      <c r="A42" s="721" t="s">
        <v>577</v>
      </c>
      <c r="B42" s="722" t="s">
        <v>331</v>
      </c>
      <c r="C42" s="723">
        <v>0</v>
      </c>
      <c r="D42" s="723">
        <v>0</v>
      </c>
      <c r="E42" s="723"/>
      <c r="F42" s="723">
        <v>0</v>
      </c>
      <c r="G42" s="723">
        <v>0.34012255161749999</v>
      </c>
      <c r="H42" s="723">
        <v>-0.34012255161749999</v>
      </c>
      <c r="I42" s="724">
        <v>0</v>
      </c>
      <c r="J42" s="725" t="s">
        <v>1</v>
      </c>
    </row>
    <row r="43" spans="1:10" ht="14.4" customHeight="1" x14ac:dyDescent="0.3">
      <c r="A43" s="721" t="s">
        <v>577</v>
      </c>
      <c r="B43" s="722" t="s">
        <v>332</v>
      </c>
      <c r="C43" s="723">
        <v>0</v>
      </c>
      <c r="D43" s="723">
        <v>0</v>
      </c>
      <c r="E43" s="723"/>
      <c r="F43" s="723" t="s">
        <v>562</v>
      </c>
      <c r="G43" s="723" t="s">
        <v>562</v>
      </c>
      <c r="H43" s="723" t="s">
        <v>562</v>
      </c>
      <c r="I43" s="724" t="s">
        <v>562</v>
      </c>
      <c r="J43" s="725" t="s">
        <v>1</v>
      </c>
    </row>
    <row r="44" spans="1:10" ht="14.4" customHeight="1" x14ac:dyDescent="0.3">
      <c r="A44" s="721" t="s">
        <v>577</v>
      </c>
      <c r="B44" s="722" t="s">
        <v>337</v>
      </c>
      <c r="C44" s="723">
        <v>0</v>
      </c>
      <c r="D44" s="723" t="s">
        <v>562</v>
      </c>
      <c r="E44" s="723"/>
      <c r="F44" s="723" t="s">
        <v>562</v>
      </c>
      <c r="G44" s="723" t="s">
        <v>562</v>
      </c>
      <c r="H44" s="723" t="s">
        <v>562</v>
      </c>
      <c r="I44" s="724" t="s">
        <v>562</v>
      </c>
      <c r="J44" s="725" t="s">
        <v>1</v>
      </c>
    </row>
    <row r="45" spans="1:10" ht="14.4" customHeight="1" x14ac:dyDescent="0.3">
      <c r="A45" s="721" t="s">
        <v>577</v>
      </c>
      <c r="B45" s="722" t="s">
        <v>579</v>
      </c>
      <c r="C45" s="723">
        <v>601.88044000000104</v>
      </c>
      <c r="D45" s="723">
        <v>749.78775000000007</v>
      </c>
      <c r="E45" s="723"/>
      <c r="F45" s="723">
        <v>906.54837999999995</v>
      </c>
      <c r="G45" s="723">
        <v>773.6074277347675</v>
      </c>
      <c r="H45" s="723">
        <v>132.94095226523245</v>
      </c>
      <c r="I45" s="724">
        <v>1.1718454961769207</v>
      </c>
      <c r="J45" s="725" t="s">
        <v>569</v>
      </c>
    </row>
    <row r="46" spans="1:10" ht="14.4" customHeight="1" x14ac:dyDescent="0.3">
      <c r="A46" s="721" t="s">
        <v>562</v>
      </c>
      <c r="B46" s="722" t="s">
        <v>562</v>
      </c>
      <c r="C46" s="723" t="s">
        <v>562</v>
      </c>
      <c r="D46" s="723" t="s">
        <v>562</v>
      </c>
      <c r="E46" s="723"/>
      <c r="F46" s="723" t="s">
        <v>562</v>
      </c>
      <c r="G46" s="723" t="s">
        <v>562</v>
      </c>
      <c r="H46" s="723" t="s">
        <v>562</v>
      </c>
      <c r="I46" s="724" t="s">
        <v>562</v>
      </c>
      <c r="J46" s="725" t="s">
        <v>570</v>
      </c>
    </row>
    <row r="47" spans="1:10" ht="14.4" customHeight="1" x14ac:dyDescent="0.3">
      <c r="A47" s="721" t="s">
        <v>580</v>
      </c>
      <c r="B47" s="722" t="s">
        <v>581</v>
      </c>
      <c r="C47" s="723" t="s">
        <v>562</v>
      </c>
      <c r="D47" s="723" t="s">
        <v>562</v>
      </c>
      <c r="E47" s="723"/>
      <c r="F47" s="723" t="s">
        <v>562</v>
      </c>
      <c r="G47" s="723" t="s">
        <v>562</v>
      </c>
      <c r="H47" s="723" t="s">
        <v>562</v>
      </c>
      <c r="I47" s="724" t="s">
        <v>562</v>
      </c>
      <c r="J47" s="725" t="s">
        <v>0</v>
      </c>
    </row>
    <row r="48" spans="1:10" ht="14.4" customHeight="1" x14ac:dyDescent="0.3">
      <c r="A48" s="721" t="s">
        <v>580</v>
      </c>
      <c r="B48" s="722" t="s">
        <v>330</v>
      </c>
      <c r="C48" s="723">
        <v>43.724640000000001</v>
      </c>
      <c r="D48" s="723">
        <v>49.484009999999998</v>
      </c>
      <c r="E48" s="723"/>
      <c r="F48" s="723">
        <v>44.230220000000003</v>
      </c>
      <c r="G48" s="723">
        <v>45.698887035680997</v>
      </c>
      <c r="H48" s="723">
        <v>-1.4686670356809941</v>
      </c>
      <c r="I48" s="724">
        <v>0.9678620830626733</v>
      </c>
      <c r="J48" s="725" t="s">
        <v>1</v>
      </c>
    </row>
    <row r="49" spans="1:10" ht="14.4" customHeight="1" x14ac:dyDescent="0.3">
      <c r="A49" s="721" t="s">
        <v>580</v>
      </c>
      <c r="B49" s="722" t="s">
        <v>337</v>
      </c>
      <c r="C49" s="723">
        <v>1.242</v>
      </c>
      <c r="D49" s="723">
        <v>0.82799999999999996</v>
      </c>
      <c r="E49" s="723"/>
      <c r="F49" s="723">
        <v>0.82799999999999996</v>
      </c>
      <c r="G49" s="723">
        <v>0.79538631483800004</v>
      </c>
      <c r="H49" s="723">
        <v>3.2613685161999917E-2</v>
      </c>
      <c r="I49" s="724">
        <v>1.0410035784543796</v>
      </c>
      <c r="J49" s="725" t="s">
        <v>1</v>
      </c>
    </row>
    <row r="50" spans="1:10" ht="14.4" customHeight="1" x14ac:dyDescent="0.3">
      <c r="A50" s="721" t="s">
        <v>580</v>
      </c>
      <c r="B50" s="722" t="s">
        <v>582</v>
      </c>
      <c r="C50" s="723">
        <v>44.966639999999998</v>
      </c>
      <c r="D50" s="723">
        <v>50.312010000000001</v>
      </c>
      <c r="E50" s="723"/>
      <c r="F50" s="723">
        <v>45.058220000000006</v>
      </c>
      <c r="G50" s="723">
        <v>46.494273350518995</v>
      </c>
      <c r="H50" s="723">
        <v>-1.4360533505189892</v>
      </c>
      <c r="I50" s="724">
        <v>0.96911332843740505</v>
      </c>
      <c r="J50" s="725" t="s">
        <v>569</v>
      </c>
    </row>
    <row r="51" spans="1:10" ht="14.4" customHeight="1" x14ac:dyDescent="0.3">
      <c r="A51" s="721" t="s">
        <v>562</v>
      </c>
      <c r="B51" s="722" t="s">
        <v>562</v>
      </c>
      <c r="C51" s="723" t="s">
        <v>562</v>
      </c>
      <c r="D51" s="723" t="s">
        <v>562</v>
      </c>
      <c r="E51" s="723"/>
      <c r="F51" s="723" t="s">
        <v>562</v>
      </c>
      <c r="G51" s="723" t="s">
        <v>562</v>
      </c>
      <c r="H51" s="723" t="s">
        <v>562</v>
      </c>
      <c r="I51" s="724" t="s">
        <v>562</v>
      </c>
      <c r="J51" s="725" t="s">
        <v>570</v>
      </c>
    </row>
    <row r="52" spans="1:10" ht="14.4" customHeight="1" x14ac:dyDescent="0.3">
      <c r="A52" s="721" t="s">
        <v>583</v>
      </c>
      <c r="B52" s="722" t="s">
        <v>584</v>
      </c>
      <c r="C52" s="723" t="s">
        <v>562</v>
      </c>
      <c r="D52" s="723" t="s">
        <v>562</v>
      </c>
      <c r="E52" s="723"/>
      <c r="F52" s="723" t="s">
        <v>562</v>
      </c>
      <c r="G52" s="723" t="s">
        <v>562</v>
      </c>
      <c r="H52" s="723" t="s">
        <v>562</v>
      </c>
      <c r="I52" s="724" t="s">
        <v>562</v>
      </c>
      <c r="J52" s="725" t="s">
        <v>0</v>
      </c>
    </row>
    <row r="53" spans="1:10" ht="14.4" customHeight="1" x14ac:dyDescent="0.3">
      <c r="A53" s="721" t="s">
        <v>583</v>
      </c>
      <c r="B53" s="722" t="s">
        <v>330</v>
      </c>
      <c r="C53" s="723">
        <v>136.85129000000001</v>
      </c>
      <c r="D53" s="723">
        <v>108.79424</v>
      </c>
      <c r="E53" s="723"/>
      <c r="F53" s="723">
        <v>123.29910999999998</v>
      </c>
      <c r="G53" s="723">
        <v>115.212824743054</v>
      </c>
      <c r="H53" s="723">
        <v>8.0862852569459847</v>
      </c>
      <c r="I53" s="724">
        <v>1.0701856349323948</v>
      </c>
      <c r="J53" s="725" t="s">
        <v>1</v>
      </c>
    </row>
    <row r="54" spans="1:10" ht="14.4" customHeight="1" x14ac:dyDescent="0.3">
      <c r="A54" s="721" t="s">
        <v>583</v>
      </c>
      <c r="B54" s="722" t="s">
        <v>585</v>
      </c>
      <c r="C54" s="723">
        <v>136.85129000000001</v>
      </c>
      <c r="D54" s="723">
        <v>108.79424</v>
      </c>
      <c r="E54" s="723"/>
      <c r="F54" s="723">
        <v>123.29910999999998</v>
      </c>
      <c r="G54" s="723">
        <v>115.212824743054</v>
      </c>
      <c r="H54" s="723">
        <v>8.0862852569459847</v>
      </c>
      <c r="I54" s="724">
        <v>1.0701856349323948</v>
      </c>
      <c r="J54" s="725" t="s">
        <v>569</v>
      </c>
    </row>
    <row r="55" spans="1:10" ht="14.4" customHeight="1" x14ac:dyDescent="0.3">
      <c r="A55" s="721" t="s">
        <v>562</v>
      </c>
      <c r="B55" s="722" t="s">
        <v>562</v>
      </c>
      <c r="C55" s="723" t="s">
        <v>562</v>
      </c>
      <c r="D55" s="723" t="s">
        <v>562</v>
      </c>
      <c r="E55" s="723"/>
      <c r="F55" s="723" t="s">
        <v>562</v>
      </c>
      <c r="G55" s="723" t="s">
        <v>562</v>
      </c>
      <c r="H55" s="723" t="s">
        <v>562</v>
      </c>
      <c r="I55" s="724" t="s">
        <v>562</v>
      </c>
      <c r="J55" s="725" t="s">
        <v>570</v>
      </c>
    </row>
    <row r="56" spans="1:10" ht="14.4" customHeight="1" x14ac:dyDescent="0.3">
      <c r="A56" s="721" t="s">
        <v>560</v>
      </c>
      <c r="B56" s="722" t="s">
        <v>564</v>
      </c>
      <c r="C56" s="723">
        <v>4156.9265200000027</v>
      </c>
      <c r="D56" s="723">
        <v>5948.6236400000016</v>
      </c>
      <c r="E56" s="723"/>
      <c r="F56" s="723">
        <v>6732.4769800000022</v>
      </c>
      <c r="G56" s="723">
        <v>6051.6326889114325</v>
      </c>
      <c r="H56" s="723">
        <v>680.84429108856966</v>
      </c>
      <c r="I56" s="724">
        <v>1.1125058849549971</v>
      </c>
      <c r="J56" s="725" t="s">
        <v>565</v>
      </c>
    </row>
  </sheetData>
  <mergeCells count="3">
    <mergeCell ref="F3:I3"/>
    <mergeCell ref="C4:D4"/>
    <mergeCell ref="A1:I1"/>
  </mergeCells>
  <conditionalFormatting sqref="F16 F57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56">
    <cfRule type="expression" dxfId="71" priority="5">
      <formula>$H17&gt;0</formula>
    </cfRule>
  </conditionalFormatting>
  <conditionalFormatting sqref="A17:A56">
    <cfRule type="expression" dxfId="70" priority="2">
      <formula>AND($J17&lt;&gt;"mezeraKL",$J17&lt;&gt;"")</formula>
    </cfRule>
  </conditionalFormatting>
  <conditionalFormatting sqref="I17:I56">
    <cfRule type="expression" dxfId="69" priority="6">
      <formula>$I17&gt;1</formula>
    </cfRule>
  </conditionalFormatting>
  <conditionalFormatting sqref="B17:B56">
    <cfRule type="expression" dxfId="68" priority="1">
      <formula>OR($J17="NS",$J17="SumaNS",$J17="Účet")</formula>
    </cfRule>
  </conditionalFormatting>
  <conditionalFormatting sqref="A17:D56 F17:I56">
    <cfRule type="expression" dxfId="67" priority="8">
      <formula>AND($J17&lt;&gt;"",$J17&lt;&gt;"mezeraKL")</formula>
    </cfRule>
  </conditionalFormatting>
  <conditionalFormatting sqref="B17:D56 F17:I56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6 F17:I56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5" t="s">
        <v>205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</row>
    <row r="2" spans="1:14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1"/>
      <c r="D3" s="572"/>
      <c r="E3" s="572"/>
      <c r="F3" s="572"/>
      <c r="G3" s="572"/>
      <c r="H3" s="572"/>
      <c r="I3" s="572"/>
      <c r="J3" s="573" t="s">
        <v>159</v>
      </c>
      <c r="K3" s="574"/>
      <c r="L3" s="203">
        <f>IF(M3&lt;&gt;0,N3/M3,0)</f>
        <v>384.07029076577658</v>
      </c>
      <c r="M3" s="203">
        <f>SUBTOTAL(9,M5:M1048576)</f>
        <v>17139.399300000001</v>
      </c>
      <c r="N3" s="204">
        <f>SUBTOTAL(9,N5:N1048576)</f>
        <v>6582734.0727017475</v>
      </c>
    </row>
    <row r="4" spans="1:14" s="330" customFormat="1" ht="14.4" customHeight="1" thickBot="1" x14ac:dyDescent="0.35">
      <c r="A4" s="726" t="s">
        <v>4</v>
      </c>
      <c r="B4" s="727" t="s">
        <v>5</v>
      </c>
      <c r="C4" s="727" t="s">
        <v>0</v>
      </c>
      <c r="D4" s="727" t="s">
        <v>6</v>
      </c>
      <c r="E4" s="727" t="s">
        <v>7</v>
      </c>
      <c r="F4" s="727" t="s">
        <v>1</v>
      </c>
      <c r="G4" s="727" t="s">
        <v>8</v>
      </c>
      <c r="H4" s="727" t="s">
        <v>9</v>
      </c>
      <c r="I4" s="727" t="s">
        <v>10</v>
      </c>
      <c r="J4" s="728" t="s">
        <v>11</v>
      </c>
      <c r="K4" s="728" t="s">
        <v>12</v>
      </c>
      <c r="L4" s="729" t="s">
        <v>184</v>
      </c>
      <c r="M4" s="729" t="s">
        <v>13</v>
      </c>
      <c r="N4" s="730" t="s">
        <v>201</v>
      </c>
    </row>
    <row r="5" spans="1:14" ht="14.4" customHeight="1" x14ac:dyDescent="0.3">
      <c r="A5" s="731" t="s">
        <v>560</v>
      </c>
      <c r="B5" s="732" t="s">
        <v>1972</v>
      </c>
      <c r="C5" s="733" t="s">
        <v>566</v>
      </c>
      <c r="D5" s="734" t="s">
        <v>567</v>
      </c>
      <c r="E5" s="733" t="s">
        <v>586</v>
      </c>
      <c r="F5" s="734" t="s">
        <v>1973</v>
      </c>
      <c r="G5" s="733" t="s">
        <v>587</v>
      </c>
      <c r="H5" s="733" t="s">
        <v>588</v>
      </c>
      <c r="I5" s="733" t="s">
        <v>589</v>
      </c>
      <c r="J5" s="733" t="s">
        <v>590</v>
      </c>
      <c r="K5" s="733" t="s">
        <v>591</v>
      </c>
      <c r="L5" s="735">
        <v>537.87</v>
      </c>
      <c r="M5" s="735">
        <v>1</v>
      </c>
      <c r="N5" s="736">
        <v>537.87</v>
      </c>
    </row>
    <row r="6" spans="1:14" ht="14.4" customHeight="1" x14ac:dyDescent="0.3">
      <c r="A6" s="737" t="s">
        <v>560</v>
      </c>
      <c r="B6" s="738" t="s">
        <v>1972</v>
      </c>
      <c r="C6" s="739" t="s">
        <v>566</v>
      </c>
      <c r="D6" s="740" t="s">
        <v>567</v>
      </c>
      <c r="E6" s="739" t="s">
        <v>586</v>
      </c>
      <c r="F6" s="740" t="s">
        <v>1973</v>
      </c>
      <c r="G6" s="739" t="s">
        <v>587</v>
      </c>
      <c r="H6" s="739" t="s">
        <v>592</v>
      </c>
      <c r="I6" s="739" t="s">
        <v>593</v>
      </c>
      <c r="J6" s="739" t="s">
        <v>590</v>
      </c>
      <c r="K6" s="739" t="s">
        <v>594</v>
      </c>
      <c r="L6" s="741">
        <v>312.83999999999997</v>
      </c>
      <c r="M6" s="741">
        <v>1</v>
      </c>
      <c r="N6" s="742">
        <v>312.83999999999997</v>
      </c>
    </row>
    <row r="7" spans="1:14" ht="14.4" customHeight="1" x14ac:dyDescent="0.3">
      <c r="A7" s="737" t="s">
        <v>560</v>
      </c>
      <c r="B7" s="738" t="s">
        <v>1972</v>
      </c>
      <c r="C7" s="739" t="s">
        <v>566</v>
      </c>
      <c r="D7" s="740" t="s">
        <v>567</v>
      </c>
      <c r="E7" s="739" t="s">
        <v>586</v>
      </c>
      <c r="F7" s="740" t="s">
        <v>1973</v>
      </c>
      <c r="G7" s="739" t="s">
        <v>587</v>
      </c>
      <c r="H7" s="739" t="s">
        <v>595</v>
      </c>
      <c r="I7" s="739" t="s">
        <v>596</v>
      </c>
      <c r="J7" s="739" t="s">
        <v>597</v>
      </c>
      <c r="K7" s="739" t="s">
        <v>598</v>
      </c>
      <c r="L7" s="741">
        <v>52.269999999999996</v>
      </c>
      <c r="M7" s="741">
        <v>1</v>
      </c>
      <c r="N7" s="742">
        <v>52.269999999999996</v>
      </c>
    </row>
    <row r="8" spans="1:14" ht="14.4" customHeight="1" x14ac:dyDescent="0.3">
      <c r="A8" s="737" t="s">
        <v>560</v>
      </c>
      <c r="B8" s="738" t="s">
        <v>1972</v>
      </c>
      <c r="C8" s="739" t="s">
        <v>566</v>
      </c>
      <c r="D8" s="740" t="s">
        <v>567</v>
      </c>
      <c r="E8" s="739" t="s">
        <v>586</v>
      </c>
      <c r="F8" s="740" t="s">
        <v>1973</v>
      </c>
      <c r="G8" s="739" t="s">
        <v>587</v>
      </c>
      <c r="H8" s="739" t="s">
        <v>599</v>
      </c>
      <c r="I8" s="739" t="s">
        <v>600</v>
      </c>
      <c r="J8" s="739" t="s">
        <v>601</v>
      </c>
      <c r="K8" s="739" t="s">
        <v>602</v>
      </c>
      <c r="L8" s="741">
        <v>275.30900353437465</v>
      </c>
      <c r="M8" s="741">
        <v>6</v>
      </c>
      <c r="N8" s="742">
        <v>1651.854021206248</v>
      </c>
    </row>
    <row r="9" spans="1:14" ht="14.4" customHeight="1" x14ac:dyDescent="0.3">
      <c r="A9" s="737" t="s">
        <v>560</v>
      </c>
      <c r="B9" s="738" t="s">
        <v>1972</v>
      </c>
      <c r="C9" s="739" t="s">
        <v>566</v>
      </c>
      <c r="D9" s="740" t="s">
        <v>567</v>
      </c>
      <c r="E9" s="739" t="s">
        <v>586</v>
      </c>
      <c r="F9" s="740" t="s">
        <v>1973</v>
      </c>
      <c r="G9" s="739" t="s">
        <v>587</v>
      </c>
      <c r="H9" s="739" t="s">
        <v>603</v>
      </c>
      <c r="I9" s="739" t="s">
        <v>604</v>
      </c>
      <c r="J9" s="739" t="s">
        <v>605</v>
      </c>
      <c r="K9" s="739" t="s">
        <v>606</v>
      </c>
      <c r="L9" s="741">
        <v>174.66223386901129</v>
      </c>
      <c r="M9" s="741">
        <v>3</v>
      </c>
      <c r="N9" s="742">
        <v>523.98670160703387</v>
      </c>
    </row>
    <row r="10" spans="1:14" ht="14.4" customHeight="1" x14ac:dyDescent="0.3">
      <c r="A10" s="737" t="s">
        <v>560</v>
      </c>
      <c r="B10" s="738" t="s">
        <v>1972</v>
      </c>
      <c r="C10" s="739" t="s">
        <v>566</v>
      </c>
      <c r="D10" s="740" t="s">
        <v>567</v>
      </c>
      <c r="E10" s="739" t="s">
        <v>586</v>
      </c>
      <c r="F10" s="740" t="s">
        <v>1973</v>
      </c>
      <c r="G10" s="739" t="s">
        <v>607</v>
      </c>
      <c r="H10" s="739" t="s">
        <v>608</v>
      </c>
      <c r="I10" s="739" t="s">
        <v>609</v>
      </c>
      <c r="J10" s="739" t="s">
        <v>610</v>
      </c>
      <c r="K10" s="739" t="s">
        <v>611</v>
      </c>
      <c r="L10" s="741">
        <v>34.749496688513965</v>
      </c>
      <c r="M10" s="741">
        <v>20</v>
      </c>
      <c r="N10" s="742">
        <v>694.98993377027932</v>
      </c>
    </row>
    <row r="11" spans="1:14" ht="14.4" customHeight="1" x14ac:dyDescent="0.3">
      <c r="A11" s="737" t="s">
        <v>560</v>
      </c>
      <c r="B11" s="738" t="s">
        <v>1972</v>
      </c>
      <c r="C11" s="739" t="s">
        <v>571</v>
      </c>
      <c r="D11" s="740" t="s">
        <v>572</v>
      </c>
      <c r="E11" s="739" t="s">
        <v>586</v>
      </c>
      <c r="F11" s="740" t="s">
        <v>1973</v>
      </c>
      <c r="G11" s="739"/>
      <c r="H11" s="739" t="s">
        <v>612</v>
      </c>
      <c r="I11" s="739" t="s">
        <v>613</v>
      </c>
      <c r="J11" s="739" t="s">
        <v>614</v>
      </c>
      <c r="K11" s="739" t="s">
        <v>615</v>
      </c>
      <c r="L11" s="741">
        <v>1772.200000000001</v>
      </c>
      <c r="M11" s="741">
        <v>1</v>
      </c>
      <c r="N11" s="742">
        <v>1772.200000000001</v>
      </c>
    </row>
    <row r="12" spans="1:14" ht="14.4" customHeight="1" x14ac:dyDescent="0.3">
      <c r="A12" s="737" t="s">
        <v>560</v>
      </c>
      <c r="B12" s="738" t="s">
        <v>1972</v>
      </c>
      <c r="C12" s="739" t="s">
        <v>571</v>
      </c>
      <c r="D12" s="740" t="s">
        <v>572</v>
      </c>
      <c r="E12" s="739" t="s">
        <v>586</v>
      </c>
      <c r="F12" s="740" t="s">
        <v>1973</v>
      </c>
      <c r="G12" s="739"/>
      <c r="H12" s="739" t="s">
        <v>616</v>
      </c>
      <c r="I12" s="739" t="s">
        <v>617</v>
      </c>
      <c r="J12" s="739" t="s">
        <v>618</v>
      </c>
      <c r="K12" s="739" t="s">
        <v>619</v>
      </c>
      <c r="L12" s="741">
        <v>68.14976026215362</v>
      </c>
      <c r="M12" s="741">
        <v>15</v>
      </c>
      <c r="N12" s="742">
        <v>1022.2464039323042</v>
      </c>
    </row>
    <row r="13" spans="1:14" ht="14.4" customHeight="1" x14ac:dyDescent="0.3">
      <c r="A13" s="737" t="s">
        <v>560</v>
      </c>
      <c r="B13" s="738" t="s">
        <v>1972</v>
      </c>
      <c r="C13" s="739" t="s">
        <v>571</v>
      </c>
      <c r="D13" s="740" t="s">
        <v>572</v>
      </c>
      <c r="E13" s="739" t="s">
        <v>586</v>
      </c>
      <c r="F13" s="740" t="s">
        <v>1973</v>
      </c>
      <c r="G13" s="739"/>
      <c r="H13" s="739" t="s">
        <v>620</v>
      </c>
      <c r="I13" s="739" t="s">
        <v>620</v>
      </c>
      <c r="J13" s="739" t="s">
        <v>621</v>
      </c>
      <c r="K13" s="739" t="s">
        <v>622</v>
      </c>
      <c r="L13" s="741">
        <v>44</v>
      </c>
      <c r="M13" s="741">
        <v>4</v>
      </c>
      <c r="N13" s="742">
        <v>176</v>
      </c>
    </row>
    <row r="14" spans="1:14" ht="14.4" customHeight="1" x14ac:dyDescent="0.3">
      <c r="A14" s="737" t="s">
        <v>560</v>
      </c>
      <c r="B14" s="738" t="s">
        <v>1972</v>
      </c>
      <c r="C14" s="739" t="s">
        <v>571</v>
      </c>
      <c r="D14" s="740" t="s">
        <v>572</v>
      </c>
      <c r="E14" s="739" t="s">
        <v>586</v>
      </c>
      <c r="F14" s="740" t="s">
        <v>1973</v>
      </c>
      <c r="G14" s="739"/>
      <c r="H14" s="739" t="s">
        <v>623</v>
      </c>
      <c r="I14" s="739" t="s">
        <v>623</v>
      </c>
      <c r="J14" s="739" t="s">
        <v>624</v>
      </c>
      <c r="K14" s="739" t="s">
        <v>625</v>
      </c>
      <c r="L14" s="741">
        <v>333.99000000000007</v>
      </c>
      <c r="M14" s="741">
        <v>1</v>
      </c>
      <c r="N14" s="742">
        <v>333.99000000000007</v>
      </c>
    </row>
    <row r="15" spans="1:14" ht="14.4" customHeight="1" x14ac:dyDescent="0.3">
      <c r="A15" s="737" t="s">
        <v>560</v>
      </c>
      <c r="B15" s="738" t="s">
        <v>1972</v>
      </c>
      <c r="C15" s="739" t="s">
        <v>571</v>
      </c>
      <c r="D15" s="740" t="s">
        <v>572</v>
      </c>
      <c r="E15" s="739" t="s">
        <v>586</v>
      </c>
      <c r="F15" s="740" t="s">
        <v>1973</v>
      </c>
      <c r="G15" s="739"/>
      <c r="H15" s="739" t="s">
        <v>626</v>
      </c>
      <c r="I15" s="739" t="s">
        <v>626</v>
      </c>
      <c r="J15" s="739" t="s">
        <v>627</v>
      </c>
      <c r="K15" s="739" t="s">
        <v>628</v>
      </c>
      <c r="L15" s="741">
        <v>161.03</v>
      </c>
      <c r="M15" s="741">
        <v>1</v>
      </c>
      <c r="N15" s="742">
        <v>161.03</v>
      </c>
    </row>
    <row r="16" spans="1:14" ht="14.4" customHeight="1" x14ac:dyDescent="0.3">
      <c r="A16" s="737" t="s">
        <v>560</v>
      </c>
      <c r="B16" s="738" t="s">
        <v>1972</v>
      </c>
      <c r="C16" s="739" t="s">
        <v>571</v>
      </c>
      <c r="D16" s="740" t="s">
        <v>572</v>
      </c>
      <c r="E16" s="739" t="s">
        <v>586</v>
      </c>
      <c r="F16" s="740" t="s">
        <v>1973</v>
      </c>
      <c r="G16" s="739"/>
      <c r="H16" s="739" t="s">
        <v>629</v>
      </c>
      <c r="I16" s="739" t="s">
        <v>604</v>
      </c>
      <c r="J16" s="739" t="s">
        <v>630</v>
      </c>
      <c r="K16" s="739" t="s">
        <v>631</v>
      </c>
      <c r="L16" s="741">
        <v>1121.329</v>
      </c>
      <c r="M16" s="741">
        <v>4</v>
      </c>
      <c r="N16" s="742">
        <v>4485.3159999999998</v>
      </c>
    </row>
    <row r="17" spans="1:14" ht="14.4" customHeight="1" x14ac:dyDescent="0.3">
      <c r="A17" s="737" t="s">
        <v>560</v>
      </c>
      <c r="B17" s="738" t="s">
        <v>1972</v>
      </c>
      <c r="C17" s="739" t="s">
        <v>571</v>
      </c>
      <c r="D17" s="740" t="s">
        <v>572</v>
      </c>
      <c r="E17" s="739" t="s">
        <v>586</v>
      </c>
      <c r="F17" s="740" t="s">
        <v>1973</v>
      </c>
      <c r="G17" s="739" t="s">
        <v>587</v>
      </c>
      <c r="H17" s="739" t="s">
        <v>632</v>
      </c>
      <c r="I17" s="739" t="s">
        <v>632</v>
      </c>
      <c r="J17" s="739" t="s">
        <v>633</v>
      </c>
      <c r="K17" s="739" t="s">
        <v>634</v>
      </c>
      <c r="L17" s="741">
        <v>173.68999989422005</v>
      </c>
      <c r="M17" s="741">
        <v>41</v>
      </c>
      <c r="N17" s="742">
        <v>7121.2899956630217</v>
      </c>
    </row>
    <row r="18" spans="1:14" ht="14.4" customHeight="1" x14ac:dyDescent="0.3">
      <c r="A18" s="737" t="s">
        <v>560</v>
      </c>
      <c r="B18" s="738" t="s">
        <v>1972</v>
      </c>
      <c r="C18" s="739" t="s">
        <v>571</v>
      </c>
      <c r="D18" s="740" t="s">
        <v>572</v>
      </c>
      <c r="E18" s="739" t="s">
        <v>586</v>
      </c>
      <c r="F18" s="740" t="s">
        <v>1973</v>
      </c>
      <c r="G18" s="739" t="s">
        <v>587</v>
      </c>
      <c r="H18" s="739" t="s">
        <v>635</v>
      </c>
      <c r="I18" s="739" t="s">
        <v>635</v>
      </c>
      <c r="J18" s="739" t="s">
        <v>636</v>
      </c>
      <c r="K18" s="739" t="s">
        <v>637</v>
      </c>
      <c r="L18" s="741">
        <v>126.5</v>
      </c>
      <c r="M18" s="741">
        <v>9</v>
      </c>
      <c r="N18" s="742">
        <v>1138.5</v>
      </c>
    </row>
    <row r="19" spans="1:14" ht="14.4" customHeight="1" x14ac:dyDescent="0.3">
      <c r="A19" s="737" t="s">
        <v>560</v>
      </c>
      <c r="B19" s="738" t="s">
        <v>1972</v>
      </c>
      <c r="C19" s="739" t="s">
        <v>571</v>
      </c>
      <c r="D19" s="740" t="s">
        <v>572</v>
      </c>
      <c r="E19" s="739" t="s">
        <v>586</v>
      </c>
      <c r="F19" s="740" t="s">
        <v>1973</v>
      </c>
      <c r="G19" s="739" t="s">
        <v>587</v>
      </c>
      <c r="H19" s="739" t="s">
        <v>638</v>
      </c>
      <c r="I19" s="739" t="s">
        <v>638</v>
      </c>
      <c r="J19" s="739" t="s">
        <v>636</v>
      </c>
      <c r="K19" s="739" t="s">
        <v>639</v>
      </c>
      <c r="L19" s="741">
        <v>222.19999999999996</v>
      </c>
      <c r="M19" s="741">
        <v>3</v>
      </c>
      <c r="N19" s="742">
        <v>666.59999999999991</v>
      </c>
    </row>
    <row r="20" spans="1:14" ht="14.4" customHeight="1" x14ac:dyDescent="0.3">
      <c r="A20" s="737" t="s">
        <v>560</v>
      </c>
      <c r="B20" s="738" t="s">
        <v>1972</v>
      </c>
      <c r="C20" s="739" t="s">
        <v>571</v>
      </c>
      <c r="D20" s="740" t="s">
        <v>572</v>
      </c>
      <c r="E20" s="739" t="s">
        <v>586</v>
      </c>
      <c r="F20" s="740" t="s">
        <v>1973</v>
      </c>
      <c r="G20" s="739" t="s">
        <v>587</v>
      </c>
      <c r="H20" s="739" t="s">
        <v>640</v>
      </c>
      <c r="I20" s="739" t="s">
        <v>641</v>
      </c>
      <c r="J20" s="739" t="s">
        <v>642</v>
      </c>
      <c r="K20" s="739" t="s">
        <v>643</v>
      </c>
      <c r="L20" s="741">
        <v>43.440000000000019</v>
      </c>
      <c r="M20" s="741">
        <v>5</v>
      </c>
      <c r="N20" s="742">
        <v>217.2000000000001</v>
      </c>
    </row>
    <row r="21" spans="1:14" ht="14.4" customHeight="1" x14ac:dyDescent="0.3">
      <c r="A21" s="737" t="s">
        <v>560</v>
      </c>
      <c r="B21" s="738" t="s">
        <v>1972</v>
      </c>
      <c r="C21" s="739" t="s">
        <v>571</v>
      </c>
      <c r="D21" s="740" t="s">
        <v>572</v>
      </c>
      <c r="E21" s="739" t="s">
        <v>586</v>
      </c>
      <c r="F21" s="740" t="s">
        <v>1973</v>
      </c>
      <c r="G21" s="739" t="s">
        <v>587</v>
      </c>
      <c r="H21" s="739" t="s">
        <v>644</v>
      </c>
      <c r="I21" s="739" t="s">
        <v>645</v>
      </c>
      <c r="J21" s="739" t="s">
        <v>646</v>
      </c>
      <c r="K21" s="739" t="s">
        <v>647</v>
      </c>
      <c r="L21" s="741">
        <v>40.780000000000008</v>
      </c>
      <c r="M21" s="741">
        <v>1</v>
      </c>
      <c r="N21" s="742">
        <v>40.780000000000008</v>
      </c>
    </row>
    <row r="22" spans="1:14" ht="14.4" customHeight="1" x14ac:dyDescent="0.3">
      <c r="A22" s="737" t="s">
        <v>560</v>
      </c>
      <c r="B22" s="738" t="s">
        <v>1972</v>
      </c>
      <c r="C22" s="739" t="s">
        <v>571</v>
      </c>
      <c r="D22" s="740" t="s">
        <v>572</v>
      </c>
      <c r="E22" s="739" t="s">
        <v>586</v>
      </c>
      <c r="F22" s="740" t="s">
        <v>1973</v>
      </c>
      <c r="G22" s="739" t="s">
        <v>587</v>
      </c>
      <c r="H22" s="739" t="s">
        <v>648</v>
      </c>
      <c r="I22" s="739" t="s">
        <v>649</v>
      </c>
      <c r="J22" s="739" t="s">
        <v>650</v>
      </c>
      <c r="K22" s="739" t="s">
        <v>651</v>
      </c>
      <c r="L22" s="741">
        <v>87.035762711864422</v>
      </c>
      <c r="M22" s="741">
        <v>59</v>
      </c>
      <c r="N22" s="742">
        <v>5135.1100000000006</v>
      </c>
    </row>
    <row r="23" spans="1:14" ht="14.4" customHeight="1" x14ac:dyDescent="0.3">
      <c r="A23" s="737" t="s">
        <v>560</v>
      </c>
      <c r="B23" s="738" t="s">
        <v>1972</v>
      </c>
      <c r="C23" s="739" t="s">
        <v>571</v>
      </c>
      <c r="D23" s="740" t="s">
        <v>572</v>
      </c>
      <c r="E23" s="739" t="s">
        <v>586</v>
      </c>
      <c r="F23" s="740" t="s">
        <v>1973</v>
      </c>
      <c r="G23" s="739" t="s">
        <v>587</v>
      </c>
      <c r="H23" s="739" t="s">
        <v>652</v>
      </c>
      <c r="I23" s="739" t="s">
        <v>653</v>
      </c>
      <c r="J23" s="739" t="s">
        <v>654</v>
      </c>
      <c r="K23" s="739" t="s">
        <v>655</v>
      </c>
      <c r="L23" s="741">
        <v>96.819985568473186</v>
      </c>
      <c r="M23" s="741">
        <v>55</v>
      </c>
      <c r="N23" s="742">
        <v>5325.0992062660252</v>
      </c>
    </row>
    <row r="24" spans="1:14" ht="14.4" customHeight="1" x14ac:dyDescent="0.3">
      <c r="A24" s="737" t="s">
        <v>560</v>
      </c>
      <c r="B24" s="738" t="s">
        <v>1972</v>
      </c>
      <c r="C24" s="739" t="s">
        <v>571</v>
      </c>
      <c r="D24" s="740" t="s">
        <v>572</v>
      </c>
      <c r="E24" s="739" t="s">
        <v>586</v>
      </c>
      <c r="F24" s="740" t="s">
        <v>1973</v>
      </c>
      <c r="G24" s="739" t="s">
        <v>587</v>
      </c>
      <c r="H24" s="739" t="s">
        <v>656</v>
      </c>
      <c r="I24" s="739" t="s">
        <v>657</v>
      </c>
      <c r="J24" s="739" t="s">
        <v>654</v>
      </c>
      <c r="K24" s="739" t="s">
        <v>658</v>
      </c>
      <c r="L24" s="741">
        <v>100.75999999999998</v>
      </c>
      <c r="M24" s="741">
        <v>10</v>
      </c>
      <c r="N24" s="742">
        <v>1007.5999999999998</v>
      </c>
    </row>
    <row r="25" spans="1:14" ht="14.4" customHeight="1" x14ac:dyDescent="0.3">
      <c r="A25" s="737" t="s">
        <v>560</v>
      </c>
      <c r="B25" s="738" t="s">
        <v>1972</v>
      </c>
      <c r="C25" s="739" t="s">
        <v>571</v>
      </c>
      <c r="D25" s="740" t="s">
        <v>572</v>
      </c>
      <c r="E25" s="739" t="s">
        <v>586</v>
      </c>
      <c r="F25" s="740" t="s">
        <v>1973</v>
      </c>
      <c r="G25" s="739" t="s">
        <v>587</v>
      </c>
      <c r="H25" s="739" t="s">
        <v>659</v>
      </c>
      <c r="I25" s="739" t="s">
        <v>660</v>
      </c>
      <c r="J25" s="739" t="s">
        <v>661</v>
      </c>
      <c r="K25" s="739" t="s">
        <v>662</v>
      </c>
      <c r="L25" s="741">
        <v>188.96428571428572</v>
      </c>
      <c r="M25" s="741">
        <v>21</v>
      </c>
      <c r="N25" s="742">
        <v>3968.25</v>
      </c>
    </row>
    <row r="26" spans="1:14" ht="14.4" customHeight="1" x14ac:dyDescent="0.3">
      <c r="A26" s="737" t="s">
        <v>560</v>
      </c>
      <c r="B26" s="738" t="s">
        <v>1972</v>
      </c>
      <c r="C26" s="739" t="s">
        <v>571</v>
      </c>
      <c r="D26" s="740" t="s">
        <v>572</v>
      </c>
      <c r="E26" s="739" t="s">
        <v>586</v>
      </c>
      <c r="F26" s="740" t="s">
        <v>1973</v>
      </c>
      <c r="G26" s="739" t="s">
        <v>587</v>
      </c>
      <c r="H26" s="739" t="s">
        <v>663</v>
      </c>
      <c r="I26" s="739" t="s">
        <v>664</v>
      </c>
      <c r="J26" s="739" t="s">
        <v>665</v>
      </c>
      <c r="K26" s="739" t="s">
        <v>666</v>
      </c>
      <c r="L26" s="741">
        <v>64.54000000000002</v>
      </c>
      <c r="M26" s="741">
        <v>60</v>
      </c>
      <c r="N26" s="742">
        <v>3872.400000000001</v>
      </c>
    </row>
    <row r="27" spans="1:14" ht="14.4" customHeight="1" x14ac:dyDescent="0.3">
      <c r="A27" s="737" t="s">
        <v>560</v>
      </c>
      <c r="B27" s="738" t="s">
        <v>1972</v>
      </c>
      <c r="C27" s="739" t="s">
        <v>571</v>
      </c>
      <c r="D27" s="740" t="s">
        <v>572</v>
      </c>
      <c r="E27" s="739" t="s">
        <v>586</v>
      </c>
      <c r="F27" s="740" t="s">
        <v>1973</v>
      </c>
      <c r="G27" s="739" t="s">
        <v>587</v>
      </c>
      <c r="H27" s="739" t="s">
        <v>667</v>
      </c>
      <c r="I27" s="739" t="s">
        <v>668</v>
      </c>
      <c r="J27" s="739" t="s">
        <v>669</v>
      </c>
      <c r="K27" s="739" t="s">
        <v>670</v>
      </c>
      <c r="L27" s="741">
        <v>73.438809755939545</v>
      </c>
      <c r="M27" s="741">
        <v>140</v>
      </c>
      <c r="N27" s="742">
        <v>10281.433365831535</v>
      </c>
    </row>
    <row r="28" spans="1:14" ht="14.4" customHeight="1" x14ac:dyDescent="0.3">
      <c r="A28" s="737" t="s">
        <v>560</v>
      </c>
      <c r="B28" s="738" t="s">
        <v>1972</v>
      </c>
      <c r="C28" s="739" t="s">
        <v>571</v>
      </c>
      <c r="D28" s="740" t="s">
        <v>572</v>
      </c>
      <c r="E28" s="739" t="s">
        <v>586</v>
      </c>
      <c r="F28" s="740" t="s">
        <v>1973</v>
      </c>
      <c r="G28" s="739" t="s">
        <v>587</v>
      </c>
      <c r="H28" s="739" t="s">
        <v>671</v>
      </c>
      <c r="I28" s="739" t="s">
        <v>672</v>
      </c>
      <c r="J28" s="739" t="s">
        <v>673</v>
      </c>
      <c r="K28" s="739" t="s">
        <v>674</v>
      </c>
      <c r="L28" s="741">
        <v>66.733781791700068</v>
      </c>
      <c r="M28" s="741">
        <v>140</v>
      </c>
      <c r="N28" s="742">
        <v>9342.7294508380091</v>
      </c>
    </row>
    <row r="29" spans="1:14" ht="14.4" customHeight="1" x14ac:dyDescent="0.3">
      <c r="A29" s="737" t="s">
        <v>560</v>
      </c>
      <c r="B29" s="738" t="s">
        <v>1972</v>
      </c>
      <c r="C29" s="739" t="s">
        <v>571</v>
      </c>
      <c r="D29" s="740" t="s">
        <v>572</v>
      </c>
      <c r="E29" s="739" t="s">
        <v>586</v>
      </c>
      <c r="F29" s="740" t="s">
        <v>1973</v>
      </c>
      <c r="G29" s="739" t="s">
        <v>587</v>
      </c>
      <c r="H29" s="739" t="s">
        <v>675</v>
      </c>
      <c r="I29" s="739" t="s">
        <v>676</v>
      </c>
      <c r="J29" s="739" t="s">
        <v>677</v>
      </c>
      <c r="K29" s="739" t="s">
        <v>678</v>
      </c>
      <c r="L29" s="741">
        <v>28.190000000000008</v>
      </c>
      <c r="M29" s="741">
        <v>20</v>
      </c>
      <c r="N29" s="742">
        <v>563.80000000000018</v>
      </c>
    </row>
    <row r="30" spans="1:14" ht="14.4" customHeight="1" x14ac:dyDescent="0.3">
      <c r="A30" s="737" t="s">
        <v>560</v>
      </c>
      <c r="B30" s="738" t="s">
        <v>1972</v>
      </c>
      <c r="C30" s="739" t="s">
        <v>571</v>
      </c>
      <c r="D30" s="740" t="s">
        <v>572</v>
      </c>
      <c r="E30" s="739" t="s">
        <v>586</v>
      </c>
      <c r="F30" s="740" t="s">
        <v>1973</v>
      </c>
      <c r="G30" s="739" t="s">
        <v>587</v>
      </c>
      <c r="H30" s="739" t="s">
        <v>679</v>
      </c>
      <c r="I30" s="739" t="s">
        <v>680</v>
      </c>
      <c r="J30" s="739" t="s">
        <v>681</v>
      </c>
      <c r="K30" s="739" t="s">
        <v>682</v>
      </c>
      <c r="L30" s="741">
        <v>77.607751827083092</v>
      </c>
      <c r="M30" s="741">
        <v>2</v>
      </c>
      <c r="N30" s="742">
        <v>155.21550365416618</v>
      </c>
    </row>
    <row r="31" spans="1:14" ht="14.4" customHeight="1" x14ac:dyDescent="0.3">
      <c r="A31" s="737" t="s">
        <v>560</v>
      </c>
      <c r="B31" s="738" t="s">
        <v>1972</v>
      </c>
      <c r="C31" s="739" t="s">
        <v>571</v>
      </c>
      <c r="D31" s="740" t="s">
        <v>572</v>
      </c>
      <c r="E31" s="739" t="s">
        <v>586</v>
      </c>
      <c r="F31" s="740" t="s">
        <v>1973</v>
      </c>
      <c r="G31" s="739" t="s">
        <v>587</v>
      </c>
      <c r="H31" s="739" t="s">
        <v>683</v>
      </c>
      <c r="I31" s="739" t="s">
        <v>684</v>
      </c>
      <c r="J31" s="739" t="s">
        <v>685</v>
      </c>
      <c r="K31" s="739" t="s">
        <v>686</v>
      </c>
      <c r="L31" s="741">
        <v>66.030000000000015</v>
      </c>
      <c r="M31" s="741">
        <v>3</v>
      </c>
      <c r="N31" s="742">
        <v>198.09000000000003</v>
      </c>
    </row>
    <row r="32" spans="1:14" ht="14.4" customHeight="1" x14ac:dyDescent="0.3">
      <c r="A32" s="737" t="s">
        <v>560</v>
      </c>
      <c r="B32" s="738" t="s">
        <v>1972</v>
      </c>
      <c r="C32" s="739" t="s">
        <v>571</v>
      </c>
      <c r="D32" s="740" t="s">
        <v>572</v>
      </c>
      <c r="E32" s="739" t="s">
        <v>586</v>
      </c>
      <c r="F32" s="740" t="s">
        <v>1973</v>
      </c>
      <c r="G32" s="739" t="s">
        <v>587</v>
      </c>
      <c r="H32" s="739" t="s">
        <v>687</v>
      </c>
      <c r="I32" s="739" t="s">
        <v>688</v>
      </c>
      <c r="J32" s="739" t="s">
        <v>689</v>
      </c>
      <c r="K32" s="739" t="s">
        <v>690</v>
      </c>
      <c r="L32" s="741">
        <v>55.889999999999979</v>
      </c>
      <c r="M32" s="741">
        <v>4</v>
      </c>
      <c r="N32" s="742">
        <v>223.55999999999992</v>
      </c>
    </row>
    <row r="33" spans="1:14" ht="14.4" customHeight="1" x14ac:dyDescent="0.3">
      <c r="A33" s="737" t="s">
        <v>560</v>
      </c>
      <c r="B33" s="738" t="s">
        <v>1972</v>
      </c>
      <c r="C33" s="739" t="s">
        <v>571</v>
      </c>
      <c r="D33" s="740" t="s">
        <v>572</v>
      </c>
      <c r="E33" s="739" t="s">
        <v>586</v>
      </c>
      <c r="F33" s="740" t="s">
        <v>1973</v>
      </c>
      <c r="G33" s="739" t="s">
        <v>587</v>
      </c>
      <c r="H33" s="739" t="s">
        <v>691</v>
      </c>
      <c r="I33" s="739" t="s">
        <v>692</v>
      </c>
      <c r="J33" s="739" t="s">
        <v>693</v>
      </c>
      <c r="K33" s="739" t="s">
        <v>643</v>
      </c>
      <c r="L33" s="741">
        <v>40.220000000000006</v>
      </c>
      <c r="M33" s="741">
        <v>2</v>
      </c>
      <c r="N33" s="742">
        <v>80.440000000000012</v>
      </c>
    </row>
    <row r="34" spans="1:14" ht="14.4" customHeight="1" x14ac:dyDescent="0.3">
      <c r="A34" s="737" t="s">
        <v>560</v>
      </c>
      <c r="B34" s="738" t="s">
        <v>1972</v>
      </c>
      <c r="C34" s="739" t="s">
        <v>571</v>
      </c>
      <c r="D34" s="740" t="s">
        <v>572</v>
      </c>
      <c r="E34" s="739" t="s">
        <v>586</v>
      </c>
      <c r="F34" s="740" t="s">
        <v>1973</v>
      </c>
      <c r="G34" s="739" t="s">
        <v>587</v>
      </c>
      <c r="H34" s="739" t="s">
        <v>694</v>
      </c>
      <c r="I34" s="739" t="s">
        <v>695</v>
      </c>
      <c r="J34" s="739" t="s">
        <v>696</v>
      </c>
      <c r="K34" s="739" t="s">
        <v>697</v>
      </c>
      <c r="L34" s="741">
        <v>66.500000000000028</v>
      </c>
      <c r="M34" s="741">
        <v>20</v>
      </c>
      <c r="N34" s="742">
        <v>1330.0000000000005</v>
      </c>
    </row>
    <row r="35" spans="1:14" ht="14.4" customHeight="1" x14ac:dyDescent="0.3">
      <c r="A35" s="737" t="s">
        <v>560</v>
      </c>
      <c r="B35" s="738" t="s">
        <v>1972</v>
      </c>
      <c r="C35" s="739" t="s">
        <v>571</v>
      </c>
      <c r="D35" s="740" t="s">
        <v>572</v>
      </c>
      <c r="E35" s="739" t="s">
        <v>586</v>
      </c>
      <c r="F35" s="740" t="s">
        <v>1973</v>
      </c>
      <c r="G35" s="739" t="s">
        <v>587</v>
      </c>
      <c r="H35" s="739" t="s">
        <v>698</v>
      </c>
      <c r="I35" s="739" t="s">
        <v>699</v>
      </c>
      <c r="J35" s="739" t="s">
        <v>700</v>
      </c>
      <c r="K35" s="739" t="s">
        <v>701</v>
      </c>
      <c r="L35" s="741">
        <v>57.844999999999992</v>
      </c>
      <c r="M35" s="741">
        <v>4</v>
      </c>
      <c r="N35" s="742">
        <v>231.37999999999997</v>
      </c>
    </row>
    <row r="36" spans="1:14" ht="14.4" customHeight="1" x14ac:dyDescent="0.3">
      <c r="A36" s="737" t="s">
        <v>560</v>
      </c>
      <c r="B36" s="738" t="s">
        <v>1972</v>
      </c>
      <c r="C36" s="739" t="s">
        <v>571</v>
      </c>
      <c r="D36" s="740" t="s">
        <v>572</v>
      </c>
      <c r="E36" s="739" t="s">
        <v>586</v>
      </c>
      <c r="F36" s="740" t="s">
        <v>1973</v>
      </c>
      <c r="G36" s="739" t="s">
        <v>587</v>
      </c>
      <c r="H36" s="739" t="s">
        <v>702</v>
      </c>
      <c r="I36" s="739" t="s">
        <v>703</v>
      </c>
      <c r="J36" s="739" t="s">
        <v>704</v>
      </c>
      <c r="K36" s="739" t="s">
        <v>705</v>
      </c>
      <c r="L36" s="741">
        <v>29.899999999999991</v>
      </c>
      <c r="M36" s="741">
        <v>6</v>
      </c>
      <c r="N36" s="742">
        <v>179.39999999999995</v>
      </c>
    </row>
    <row r="37" spans="1:14" ht="14.4" customHeight="1" x14ac:dyDescent="0.3">
      <c r="A37" s="737" t="s">
        <v>560</v>
      </c>
      <c r="B37" s="738" t="s">
        <v>1972</v>
      </c>
      <c r="C37" s="739" t="s">
        <v>571</v>
      </c>
      <c r="D37" s="740" t="s">
        <v>572</v>
      </c>
      <c r="E37" s="739" t="s">
        <v>586</v>
      </c>
      <c r="F37" s="740" t="s">
        <v>1973</v>
      </c>
      <c r="G37" s="739" t="s">
        <v>587</v>
      </c>
      <c r="H37" s="739" t="s">
        <v>706</v>
      </c>
      <c r="I37" s="739" t="s">
        <v>707</v>
      </c>
      <c r="J37" s="739" t="s">
        <v>708</v>
      </c>
      <c r="K37" s="739" t="s">
        <v>709</v>
      </c>
      <c r="L37" s="741">
        <v>126.84961085390761</v>
      </c>
      <c r="M37" s="741">
        <v>31</v>
      </c>
      <c r="N37" s="742">
        <v>3932.3379364711359</v>
      </c>
    </row>
    <row r="38" spans="1:14" ht="14.4" customHeight="1" x14ac:dyDescent="0.3">
      <c r="A38" s="737" t="s">
        <v>560</v>
      </c>
      <c r="B38" s="738" t="s">
        <v>1972</v>
      </c>
      <c r="C38" s="739" t="s">
        <v>571</v>
      </c>
      <c r="D38" s="740" t="s">
        <v>572</v>
      </c>
      <c r="E38" s="739" t="s">
        <v>586</v>
      </c>
      <c r="F38" s="740" t="s">
        <v>1973</v>
      </c>
      <c r="G38" s="739" t="s">
        <v>587</v>
      </c>
      <c r="H38" s="739" t="s">
        <v>710</v>
      </c>
      <c r="I38" s="739" t="s">
        <v>711</v>
      </c>
      <c r="J38" s="739" t="s">
        <v>712</v>
      </c>
      <c r="K38" s="739" t="s">
        <v>713</v>
      </c>
      <c r="L38" s="741">
        <v>41.350000000000009</v>
      </c>
      <c r="M38" s="741">
        <v>6</v>
      </c>
      <c r="N38" s="742">
        <v>248.10000000000005</v>
      </c>
    </row>
    <row r="39" spans="1:14" ht="14.4" customHeight="1" x14ac:dyDescent="0.3">
      <c r="A39" s="737" t="s">
        <v>560</v>
      </c>
      <c r="B39" s="738" t="s">
        <v>1972</v>
      </c>
      <c r="C39" s="739" t="s">
        <v>571</v>
      </c>
      <c r="D39" s="740" t="s">
        <v>572</v>
      </c>
      <c r="E39" s="739" t="s">
        <v>586</v>
      </c>
      <c r="F39" s="740" t="s">
        <v>1973</v>
      </c>
      <c r="G39" s="739" t="s">
        <v>587</v>
      </c>
      <c r="H39" s="739" t="s">
        <v>714</v>
      </c>
      <c r="I39" s="739" t="s">
        <v>715</v>
      </c>
      <c r="J39" s="739" t="s">
        <v>716</v>
      </c>
      <c r="K39" s="739" t="s">
        <v>717</v>
      </c>
      <c r="L39" s="741">
        <v>40.349999999999994</v>
      </c>
      <c r="M39" s="741">
        <v>1</v>
      </c>
      <c r="N39" s="742">
        <v>40.349999999999994</v>
      </c>
    </row>
    <row r="40" spans="1:14" ht="14.4" customHeight="1" x14ac:dyDescent="0.3">
      <c r="A40" s="737" t="s">
        <v>560</v>
      </c>
      <c r="B40" s="738" t="s">
        <v>1972</v>
      </c>
      <c r="C40" s="739" t="s">
        <v>571</v>
      </c>
      <c r="D40" s="740" t="s">
        <v>572</v>
      </c>
      <c r="E40" s="739" t="s">
        <v>586</v>
      </c>
      <c r="F40" s="740" t="s">
        <v>1973</v>
      </c>
      <c r="G40" s="739" t="s">
        <v>587</v>
      </c>
      <c r="H40" s="739" t="s">
        <v>718</v>
      </c>
      <c r="I40" s="739" t="s">
        <v>719</v>
      </c>
      <c r="J40" s="739" t="s">
        <v>720</v>
      </c>
      <c r="K40" s="739" t="s">
        <v>721</v>
      </c>
      <c r="L40" s="741">
        <v>129.13000000000002</v>
      </c>
      <c r="M40" s="741">
        <v>2</v>
      </c>
      <c r="N40" s="742">
        <v>258.26000000000005</v>
      </c>
    </row>
    <row r="41" spans="1:14" ht="14.4" customHeight="1" x14ac:dyDescent="0.3">
      <c r="A41" s="737" t="s">
        <v>560</v>
      </c>
      <c r="B41" s="738" t="s">
        <v>1972</v>
      </c>
      <c r="C41" s="739" t="s">
        <v>571</v>
      </c>
      <c r="D41" s="740" t="s">
        <v>572</v>
      </c>
      <c r="E41" s="739" t="s">
        <v>586</v>
      </c>
      <c r="F41" s="740" t="s">
        <v>1973</v>
      </c>
      <c r="G41" s="739" t="s">
        <v>587</v>
      </c>
      <c r="H41" s="739" t="s">
        <v>722</v>
      </c>
      <c r="I41" s="739" t="s">
        <v>723</v>
      </c>
      <c r="J41" s="739" t="s">
        <v>724</v>
      </c>
      <c r="K41" s="739" t="s">
        <v>725</v>
      </c>
      <c r="L41" s="741">
        <v>127.35999999999997</v>
      </c>
      <c r="M41" s="741">
        <v>1</v>
      </c>
      <c r="N41" s="742">
        <v>127.35999999999997</v>
      </c>
    </row>
    <row r="42" spans="1:14" ht="14.4" customHeight="1" x14ac:dyDescent="0.3">
      <c r="A42" s="737" t="s">
        <v>560</v>
      </c>
      <c r="B42" s="738" t="s">
        <v>1972</v>
      </c>
      <c r="C42" s="739" t="s">
        <v>571</v>
      </c>
      <c r="D42" s="740" t="s">
        <v>572</v>
      </c>
      <c r="E42" s="739" t="s">
        <v>586</v>
      </c>
      <c r="F42" s="740" t="s">
        <v>1973</v>
      </c>
      <c r="G42" s="739" t="s">
        <v>587</v>
      </c>
      <c r="H42" s="739" t="s">
        <v>726</v>
      </c>
      <c r="I42" s="739" t="s">
        <v>726</v>
      </c>
      <c r="J42" s="739" t="s">
        <v>727</v>
      </c>
      <c r="K42" s="739" t="s">
        <v>728</v>
      </c>
      <c r="L42" s="741">
        <v>36.53639530730802</v>
      </c>
      <c r="M42" s="741">
        <v>500</v>
      </c>
      <c r="N42" s="742">
        <v>18268.19765365401</v>
      </c>
    </row>
    <row r="43" spans="1:14" ht="14.4" customHeight="1" x14ac:dyDescent="0.3">
      <c r="A43" s="737" t="s">
        <v>560</v>
      </c>
      <c r="B43" s="738" t="s">
        <v>1972</v>
      </c>
      <c r="C43" s="739" t="s">
        <v>571</v>
      </c>
      <c r="D43" s="740" t="s">
        <v>572</v>
      </c>
      <c r="E43" s="739" t="s">
        <v>586</v>
      </c>
      <c r="F43" s="740" t="s">
        <v>1973</v>
      </c>
      <c r="G43" s="739" t="s">
        <v>587</v>
      </c>
      <c r="H43" s="739" t="s">
        <v>729</v>
      </c>
      <c r="I43" s="739" t="s">
        <v>730</v>
      </c>
      <c r="J43" s="739" t="s">
        <v>731</v>
      </c>
      <c r="K43" s="739" t="s">
        <v>732</v>
      </c>
      <c r="L43" s="741">
        <v>210.98500000000007</v>
      </c>
      <c r="M43" s="741">
        <v>2</v>
      </c>
      <c r="N43" s="742">
        <v>421.97000000000014</v>
      </c>
    </row>
    <row r="44" spans="1:14" ht="14.4" customHeight="1" x14ac:dyDescent="0.3">
      <c r="A44" s="737" t="s">
        <v>560</v>
      </c>
      <c r="B44" s="738" t="s">
        <v>1972</v>
      </c>
      <c r="C44" s="739" t="s">
        <v>571</v>
      </c>
      <c r="D44" s="740" t="s">
        <v>572</v>
      </c>
      <c r="E44" s="739" t="s">
        <v>586</v>
      </c>
      <c r="F44" s="740" t="s">
        <v>1973</v>
      </c>
      <c r="G44" s="739" t="s">
        <v>587</v>
      </c>
      <c r="H44" s="739" t="s">
        <v>733</v>
      </c>
      <c r="I44" s="739" t="s">
        <v>734</v>
      </c>
      <c r="J44" s="739" t="s">
        <v>735</v>
      </c>
      <c r="K44" s="739" t="s">
        <v>736</v>
      </c>
      <c r="L44" s="741">
        <v>178.31999999999996</v>
      </c>
      <c r="M44" s="741">
        <v>1</v>
      </c>
      <c r="N44" s="742">
        <v>178.31999999999996</v>
      </c>
    </row>
    <row r="45" spans="1:14" ht="14.4" customHeight="1" x14ac:dyDescent="0.3">
      <c r="A45" s="737" t="s">
        <v>560</v>
      </c>
      <c r="B45" s="738" t="s">
        <v>1972</v>
      </c>
      <c r="C45" s="739" t="s">
        <v>571</v>
      </c>
      <c r="D45" s="740" t="s">
        <v>572</v>
      </c>
      <c r="E45" s="739" t="s">
        <v>586</v>
      </c>
      <c r="F45" s="740" t="s">
        <v>1973</v>
      </c>
      <c r="G45" s="739" t="s">
        <v>587</v>
      </c>
      <c r="H45" s="739" t="s">
        <v>737</v>
      </c>
      <c r="I45" s="739" t="s">
        <v>738</v>
      </c>
      <c r="J45" s="739" t="s">
        <v>739</v>
      </c>
      <c r="K45" s="739"/>
      <c r="L45" s="741">
        <v>203.83</v>
      </c>
      <c r="M45" s="741">
        <v>2</v>
      </c>
      <c r="N45" s="742">
        <v>407.66</v>
      </c>
    </row>
    <row r="46" spans="1:14" ht="14.4" customHeight="1" x14ac:dyDescent="0.3">
      <c r="A46" s="737" t="s">
        <v>560</v>
      </c>
      <c r="B46" s="738" t="s">
        <v>1972</v>
      </c>
      <c r="C46" s="739" t="s">
        <v>571</v>
      </c>
      <c r="D46" s="740" t="s">
        <v>572</v>
      </c>
      <c r="E46" s="739" t="s">
        <v>586</v>
      </c>
      <c r="F46" s="740" t="s">
        <v>1973</v>
      </c>
      <c r="G46" s="739" t="s">
        <v>587</v>
      </c>
      <c r="H46" s="739" t="s">
        <v>740</v>
      </c>
      <c r="I46" s="739" t="s">
        <v>741</v>
      </c>
      <c r="J46" s="739" t="s">
        <v>742</v>
      </c>
      <c r="K46" s="739" t="s">
        <v>743</v>
      </c>
      <c r="L46" s="741">
        <v>263.37</v>
      </c>
      <c r="M46" s="741">
        <v>2</v>
      </c>
      <c r="N46" s="742">
        <v>526.74</v>
      </c>
    </row>
    <row r="47" spans="1:14" ht="14.4" customHeight="1" x14ac:dyDescent="0.3">
      <c r="A47" s="737" t="s">
        <v>560</v>
      </c>
      <c r="B47" s="738" t="s">
        <v>1972</v>
      </c>
      <c r="C47" s="739" t="s">
        <v>571</v>
      </c>
      <c r="D47" s="740" t="s">
        <v>572</v>
      </c>
      <c r="E47" s="739" t="s">
        <v>586</v>
      </c>
      <c r="F47" s="740" t="s">
        <v>1973</v>
      </c>
      <c r="G47" s="739" t="s">
        <v>587</v>
      </c>
      <c r="H47" s="739" t="s">
        <v>744</v>
      </c>
      <c r="I47" s="739" t="s">
        <v>745</v>
      </c>
      <c r="J47" s="739" t="s">
        <v>746</v>
      </c>
      <c r="K47" s="739" t="s">
        <v>747</v>
      </c>
      <c r="L47" s="741">
        <v>229.55999999999997</v>
      </c>
      <c r="M47" s="741">
        <v>3</v>
      </c>
      <c r="N47" s="742">
        <v>688.68</v>
      </c>
    </row>
    <row r="48" spans="1:14" ht="14.4" customHeight="1" x14ac:dyDescent="0.3">
      <c r="A48" s="737" t="s">
        <v>560</v>
      </c>
      <c r="B48" s="738" t="s">
        <v>1972</v>
      </c>
      <c r="C48" s="739" t="s">
        <v>571</v>
      </c>
      <c r="D48" s="740" t="s">
        <v>572</v>
      </c>
      <c r="E48" s="739" t="s">
        <v>586</v>
      </c>
      <c r="F48" s="740" t="s">
        <v>1973</v>
      </c>
      <c r="G48" s="739" t="s">
        <v>587</v>
      </c>
      <c r="H48" s="739" t="s">
        <v>748</v>
      </c>
      <c r="I48" s="739" t="s">
        <v>749</v>
      </c>
      <c r="J48" s="739" t="s">
        <v>750</v>
      </c>
      <c r="K48" s="739" t="s">
        <v>751</v>
      </c>
      <c r="L48" s="741">
        <v>74.869987724258891</v>
      </c>
      <c r="M48" s="741">
        <v>40</v>
      </c>
      <c r="N48" s="742">
        <v>2994.7995089703559</v>
      </c>
    </row>
    <row r="49" spans="1:14" ht="14.4" customHeight="1" x14ac:dyDescent="0.3">
      <c r="A49" s="737" t="s">
        <v>560</v>
      </c>
      <c r="B49" s="738" t="s">
        <v>1972</v>
      </c>
      <c r="C49" s="739" t="s">
        <v>571</v>
      </c>
      <c r="D49" s="740" t="s">
        <v>572</v>
      </c>
      <c r="E49" s="739" t="s">
        <v>586</v>
      </c>
      <c r="F49" s="740" t="s">
        <v>1973</v>
      </c>
      <c r="G49" s="739" t="s">
        <v>587</v>
      </c>
      <c r="H49" s="739" t="s">
        <v>752</v>
      </c>
      <c r="I49" s="739" t="s">
        <v>753</v>
      </c>
      <c r="J49" s="739" t="s">
        <v>754</v>
      </c>
      <c r="K49" s="739" t="s">
        <v>755</v>
      </c>
      <c r="L49" s="741">
        <v>117.40999999999998</v>
      </c>
      <c r="M49" s="741">
        <v>3</v>
      </c>
      <c r="N49" s="742">
        <v>352.22999999999996</v>
      </c>
    </row>
    <row r="50" spans="1:14" ht="14.4" customHeight="1" x14ac:dyDescent="0.3">
      <c r="A50" s="737" t="s">
        <v>560</v>
      </c>
      <c r="B50" s="738" t="s">
        <v>1972</v>
      </c>
      <c r="C50" s="739" t="s">
        <v>571</v>
      </c>
      <c r="D50" s="740" t="s">
        <v>572</v>
      </c>
      <c r="E50" s="739" t="s">
        <v>586</v>
      </c>
      <c r="F50" s="740" t="s">
        <v>1973</v>
      </c>
      <c r="G50" s="739" t="s">
        <v>587</v>
      </c>
      <c r="H50" s="739" t="s">
        <v>756</v>
      </c>
      <c r="I50" s="739" t="s">
        <v>757</v>
      </c>
      <c r="J50" s="739" t="s">
        <v>758</v>
      </c>
      <c r="K50" s="739" t="s">
        <v>759</v>
      </c>
      <c r="L50" s="741">
        <v>71.140000000000029</v>
      </c>
      <c r="M50" s="741">
        <v>1</v>
      </c>
      <c r="N50" s="742">
        <v>71.140000000000029</v>
      </c>
    </row>
    <row r="51" spans="1:14" ht="14.4" customHeight="1" x14ac:dyDescent="0.3">
      <c r="A51" s="737" t="s">
        <v>560</v>
      </c>
      <c r="B51" s="738" t="s">
        <v>1972</v>
      </c>
      <c r="C51" s="739" t="s">
        <v>571</v>
      </c>
      <c r="D51" s="740" t="s">
        <v>572</v>
      </c>
      <c r="E51" s="739" t="s">
        <v>586</v>
      </c>
      <c r="F51" s="740" t="s">
        <v>1973</v>
      </c>
      <c r="G51" s="739" t="s">
        <v>587</v>
      </c>
      <c r="H51" s="739" t="s">
        <v>760</v>
      </c>
      <c r="I51" s="739" t="s">
        <v>761</v>
      </c>
      <c r="J51" s="739" t="s">
        <v>762</v>
      </c>
      <c r="K51" s="739" t="s">
        <v>763</v>
      </c>
      <c r="L51" s="741">
        <v>125.43000000000002</v>
      </c>
      <c r="M51" s="741">
        <v>135</v>
      </c>
      <c r="N51" s="742">
        <v>16933.050000000003</v>
      </c>
    </row>
    <row r="52" spans="1:14" ht="14.4" customHeight="1" x14ac:dyDescent="0.3">
      <c r="A52" s="737" t="s">
        <v>560</v>
      </c>
      <c r="B52" s="738" t="s">
        <v>1972</v>
      </c>
      <c r="C52" s="739" t="s">
        <v>571</v>
      </c>
      <c r="D52" s="740" t="s">
        <v>572</v>
      </c>
      <c r="E52" s="739" t="s">
        <v>586</v>
      </c>
      <c r="F52" s="740" t="s">
        <v>1973</v>
      </c>
      <c r="G52" s="739" t="s">
        <v>587</v>
      </c>
      <c r="H52" s="739" t="s">
        <v>764</v>
      </c>
      <c r="I52" s="739" t="s">
        <v>765</v>
      </c>
      <c r="J52" s="739" t="s">
        <v>766</v>
      </c>
      <c r="K52" s="739" t="s">
        <v>767</v>
      </c>
      <c r="L52" s="741">
        <v>124.26999999999997</v>
      </c>
      <c r="M52" s="741">
        <v>1</v>
      </c>
      <c r="N52" s="742">
        <v>124.26999999999997</v>
      </c>
    </row>
    <row r="53" spans="1:14" ht="14.4" customHeight="1" x14ac:dyDescent="0.3">
      <c r="A53" s="737" t="s">
        <v>560</v>
      </c>
      <c r="B53" s="738" t="s">
        <v>1972</v>
      </c>
      <c r="C53" s="739" t="s">
        <v>571</v>
      </c>
      <c r="D53" s="740" t="s">
        <v>572</v>
      </c>
      <c r="E53" s="739" t="s">
        <v>586</v>
      </c>
      <c r="F53" s="740" t="s">
        <v>1973</v>
      </c>
      <c r="G53" s="739" t="s">
        <v>587</v>
      </c>
      <c r="H53" s="739" t="s">
        <v>768</v>
      </c>
      <c r="I53" s="739" t="s">
        <v>769</v>
      </c>
      <c r="J53" s="739" t="s">
        <v>770</v>
      </c>
      <c r="K53" s="739" t="s">
        <v>771</v>
      </c>
      <c r="L53" s="741">
        <v>23.510000000000005</v>
      </c>
      <c r="M53" s="741">
        <v>1</v>
      </c>
      <c r="N53" s="742">
        <v>23.510000000000005</v>
      </c>
    </row>
    <row r="54" spans="1:14" ht="14.4" customHeight="1" x14ac:dyDescent="0.3">
      <c r="A54" s="737" t="s">
        <v>560</v>
      </c>
      <c r="B54" s="738" t="s">
        <v>1972</v>
      </c>
      <c r="C54" s="739" t="s">
        <v>571</v>
      </c>
      <c r="D54" s="740" t="s">
        <v>572</v>
      </c>
      <c r="E54" s="739" t="s">
        <v>586</v>
      </c>
      <c r="F54" s="740" t="s">
        <v>1973</v>
      </c>
      <c r="G54" s="739" t="s">
        <v>587</v>
      </c>
      <c r="H54" s="739" t="s">
        <v>772</v>
      </c>
      <c r="I54" s="739" t="s">
        <v>773</v>
      </c>
      <c r="J54" s="739" t="s">
        <v>774</v>
      </c>
      <c r="K54" s="739" t="s">
        <v>775</v>
      </c>
      <c r="L54" s="741">
        <v>94.74</v>
      </c>
      <c r="M54" s="741">
        <v>25</v>
      </c>
      <c r="N54" s="742">
        <v>2368.5</v>
      </c>
    </row>
    <row r="55" spans="1:14" ht="14.4" customHeight="1" x14ac:dyDescent="0.3">
      <c r="A55" s="737" t="s">
        <v>560</v>
      </c>
      <c r="B55" s="738" t="s">
        <v>1972</v>
      </c>
      <c r="C55" s="739" t="s">
        <v>571</v>
      </c>
      <c r="D55" s="740" t="s">
        <v>572</v>
      </c>
      <c r="E55" s="739" t="s">
        <v>586</v>
      </c>
      <c r="F55" s="740" t="s">
        <v>1973</v>
      </c>
      <c r="G55" s="739" t="s">
        <v>587</v>
      </c>
      <c r="H55" s="739" t="s">
        <v>776</v>
      </c>
      <c r="I55" s="739" t="s">
        <v>777</v>
      </c>
      <c r="J55" s="739" t="s">
        <v>778</v>
      </c>
      <c r="K55" s="739" t="s">
        <v>779</v>
      </c>
      <c r="L55" s="741">
        <v>60.140000000000008</v>
      </c>
      <c r="M55" s="741">
        <v>17</v>
      </c>
      <c r="N55" s="742">
        <v>1022.3800000000001</v>
      </c>
    </row>
    <row r="56" spans="1:14" ht="14.4" customHeight="1" x14ac:dyDescent="0.3">
      <c r="A56" s="737" t="s">
        <v>560</v>
      </c>
      <c r="B56" s="738" t="s">
        <v>1972</v>
      </c>
      <c r="C56" s="739" t="s">
        <v>571</v>
      </c>
      <c r="D56" s="740" t="s">
        <v>572</v>
      </c>
      <c r="E56" s="739" t="s">
        <v>586</v>
      </c>
      <c r="F56" s="740" t="s">
        <v>1973</v>
      </c>
      <c r="G56" s="739" t="s">
        <v>587</v>
      </c>
      <c r="H56" s="739" t="s">
        <v>780</v>
      </c>
      <c r="I56" s="739" t="s">
        <v>780</v>
      </c>
      <c r="J56" s="739" t="s">
        <v>781</v>
      </c>
      <c r="K56" s="739" t="s">
        <v>782</v>
      </c>
      <c r="L56" s="741">
        <v>147.50000000000006</v>
      </c>
      <c r="M56" s="741">
        <v>1</v>
      </c>
      <c r="N56" s="742">
        <v>147.50000000000006</v>
      </c>
    </row>
    <row r="57" spans="1:14" ht="14.4" customHeight="1" x14ac:dyDescent="0.3">
      <c r="A57" s="737" t="s">
        <v>560</v>
      </c>
      <c r="B57" s="738" t="s">
        <v>1972</v>
      </c>
      <c r="C57" s="739" t="s">
        <v>571</v>
      </c>
      <c r="D57" s="740" t="s">
        <v>572</v>
      </c>
      <c r="E57" s="739" t="s">
        <v>586</v>
      </c>
      <c r="F57" s="740" t="s">
        <v>1973</v>
      </c>
      <c r="G57" s="739" t="s">
        <v>587</v>
      </c>
      <c r="H57" s="739" t="s">
        <v>783</v>
      </c>
      <c r="I57" s="739" t="s">
        <v>784</v>
      </c>
      <c r="J57" s="739" t="s">
        <v>785</v>
      </c>
      <c r="K57" s="739" t="s">
        <v>786</v>
      </c>
      <c r="L57" s="741">
        <v>131.16000000000005</v>
      </c>
      <c r="M57" s="741">
        <v>1</v>
      </c>
      <c r="N57" s="742">
        <v>131.16000000000005</v>
      </c>
    </row>
    <row r="58" spans="1:14" ht="14.4" customHeight="1" x14ac:dyDescent="0.3">
      <c r="A58" s="737" t="s">
        <v>560</v>
      </c>
      <c r="B58" s="738" t="s">
        <v>1972</v>
      </c>
      <c r="C58" s="739" t="s">
        <v>571</v>
      </c>
      <c r="D58" s="740" t="s">
        <v>572</v>
      </c>
      <c r="E58" s="739" t="s">
        <v>586</v>
      </c>
      <c r="F58" s="740" t="s">
        <v>1973</v>
      </c>
      <c r="G58" s="739" t="s">
        <v>587</v>
      </c>
      <c r="H58" s="739" t="s">
        <v>787</v>
      </c>
      <c r="I58" s="739" t="s">
        <v>788</v>
      </c>
      <c r="J58" s="739" t="s">
        <v>789</v>
      </c>
      <c r="K58" s="739" t="s">
        <v>790</v>
      </c>
      <c r="L58" s="741">
        <v>142.71</v>
      </c>
      <c r="M58" s="741">
        <v>2</v>
      </c>
      <c r="N58" s="742">
        <v>285.42</v>
      </c>
    </row>
    <row r="59" spans="1:14" ht="14.4" customHeight="1" x14ac:dyDescent="0.3">
      <c r="A59" s="737" t="s">
        <v>560</v>
      </c>
      <c r="B59" s="738" t="s">
        <v>1972</v>
      </c>
      <c r="C59" s="739" t="s">
        <v>571</v>
      </c>
      <c r="D59" s="740" t="s">
        <v>572</v>
      </c>
      <c r="E59" s="739" t="s">
        <v>586</v>
      </c>
      <c r="F59" s="740" t="s">
        <v>1973</v>
      </c>
      <c r="G59" s="739" t="s">
        <v>587</v>
      </c>
      <c r="H59" s="739" t="s">
        <v>791</v>
      </c>
      <c r="I59" s="739" t="s">
        <v>792</v>
      </c>
      <c r="J59" s="739" t="s">
        <v>793</v>
      </c>
      <c r="K59" s="739" t="s">
        <v>794</v>
      </c>
      <c r="L59" s="741">
        <v>86.22</v>
      </c>
      <c r="M59" s="741">
        <v>40</v>
      </c>
      <c r="N59" s="742">
        <v>3448.7999999999997</v>
      </c>
    </row>
    <row r="60" spans="1:14" ht="14.4" customHeight="1" x14ac:dyDescent="0.3">
      <c r="A60" s="737" t="s">
        <v>560</v>
      </c>
      <c r="B60" s="738" t="s">
        <v>1972</v>
      </c>
      <c r="C60" s="739" t="s">
        <v>571</v>
      </c>
      <c r="D60" s="740" t="s">
        <v>572</v>
      </c>
      <c r="E60" s="739" t="s">
        <v>586</v>
      </c>
      <c r="F60" s="740" t="s">
        <v>1973</v>
      </c>
      <c r="G60" s="739" t="s">
        <v>587</v>
      </c>
      <c r="H60" s="739" t="s">
        <v>795</v>
      </c>
      <c r="I60" s="739" t="s">
        <v>796</v>
      </c>
      <c r="J60" s="739" t="s">
        <v>797</v>
      </c>
      <c r="K60" s="739" t="s">
        <v>798</v>
      </c>
      <c r="L60" s="741">
        <v>48.680000000000028</v>
      </c>
      <c r="M60" s="741">
        <v>6</v>
      </c>
      <c r="N60" s="742">
        <v>292.08000000000015</v>
      </c>
    </row>
    <row r="61" spans="1:14" ht="14.4" customHeight="1" x14ac:dyDescent="0.3">
      <c r="A61" s="737" t="s">
        <v>560</v>
      </c>
      <c r="B61" s="738" t="s">
        <v>1972</v>
      </c>
      <c r="C61" s="739" t="s">
        <v>571</v>
      </c>
      <c r="D61" s="740" t="s">
        <v>572</v>
      </c>
      <c r="E61" s="739" t="s">
        <v>586</v>
      </c>
      <c r="F61" s="740" t="s">
        <v>1973</v>
      </c>
      <c r="G61" s="739" t="s">
        <v>587</v>
      </c>
      <c r="H61" s="739" t="s">
        <v>799</v>
      </c>
      <c r="I61" s="739" t="s">
        <v>800</v>
      </c>
      <c r="J61" s="739" t="s">
        <v>801</v>
      </c>
      <c r="K61" s="739" t="s">
        <v>802</v>
      </c>
      <c r="L61" s="741">
        <v>210.01953163521367</v>
      </c>
      <c r="M61" s="741">
        <v>37</v>
      </c>
      <c r="N61" s="742">
        <v>7770.7226705029052</v>
      </c>
    </row>
    <row r="62" spans="1:14" ht="14.4" customHeight="1" x14ac:dyDescent="0.3">
      <c r="A62" s="737" t="s">
        <v>560</v>
      </c>
      <c r="B62" s="738" t="s">
        <v>1972</v>
      </c>
      <c r="C62" s="739" t="s">
        <v>571</v>
      </c>
      <c r="D62" s="740" t="s">
        <v>572</v>
      </c>
      <c r="E62" s="739" t="s">
        <v>586</v>
      </c>
      <c r="F62" s="740" t="s">
        <v>1973</v>
      </c>
      <c r="G62" s="739" t="s">
        <v>587</v>
      </c>
      <c r="H62" s="739" t="s">
        <v>803</v>
      </c>
      <c r="I62" s="739" t="s">
        <v>804</v>
      </c>
      <c r="J62" s="739" t="s">
        <v>805</v>
      </c>
      <c r="K62" s="739" t="s">
        <v>806</v>
      </c>
      <c r="L62" s="741">
        <v>375.80000000000007</v>
      </c>
      <c r="M62" s="741">
        <v>10</v>
      </c>
      <c r="N62" s="742">
        <v>3758.0000000000009</v>
      </c>
    </row>
    <row r="63" spans="1:14" ht="14.4" customHeight="1" x14ac:dyDescent="0.3">
      <c r="A63" s="737" t="s">
        <v>560</v>
      </c>
      <c r="B63" s="738" t="s">
        <v>1972</v>
      </c>
      <c r="C63" s="739" t="s">
        <v>571</v>
      </c>
      <c r="D63" s="740" t="s">
        <v>572</v>
      </c>
      <c r="E63" s="739" t="s">
        <v>586</v>
      </c>
      <c r="F63" s="740" t="s">
        <v>1973</v>
      </c>
      <c r="G63" s="739" t="s">
        <v>587</v>
      </c>
      <c r="H63" s="739" t="s">
        <v>807</v>
      </c>
      <c r="I63" s="739" t="s">
        <v>808</v>
      </c>
      <c r="J63" s="739" t="s">
        <v>809</v>
      </c>
      <c r="K63" s="739" t="s">
        <v>810</v>
      </c>
      <c r="L63" s="741">
        <v>514.6400000000001</v>
      </c>
      <c r="M63" s="741">
        <v>2</v>
      </c>
      <c r="N63" s="742">
        <v>1029.2800000000002</v>
      </c>
    </row>
    <row r="64" spans="1:14" ht="14.4" customHeight="1" x14ac:dyDescent="0.3">
      <c r="A64" s="737" t="s">
        <v>560</v>
      </c>
      <c r="B64" s="738" t="s">
        <v>1972</v>
      </c>
      <c r="C64" s="739" t="s">
        <v>571</v>
      </c>
      <c r="D64" s="740" t="s">
        <v>572</v>
      </c>
      <c r="E64" s="739" t="s">
        <v>586</v>
      </c>
      <c r="F64" s="740" t="s">
        <v>1973</v>
      </c>
      <c r="G64" s="739" t="s">
        <v>587</v>
      </c>
      <c r="H64" s="739" t="s">
        <v>811</v>
      </c>
      <c r="I64" s="739" t="s">
        <v>812</v>
      </c>
      <c r="J64" s="739" t="s">
        <v>813</v>
      </c>
      <c r="K64" s="739" t="s">
        <v>814</v>
      </c>
      <c r="L64" s="741">
        <v>37.220000000000013</v>
      </c>
      <c r="M64" s="741">
        <v>2</v>
      </c>
      <c r="N64" s="742">
        <v>74.440000000000026</v>
      </c>
    </row>
    <row r="65" spans="1:14" ht="14.4" customHeight="1" x14ac:dyDescent="0.3">
      <c r="A65" s="737" t="s">
        <v>560</v>
      </c>
      <c r="B65" s="738" t="s">
        <v>1972</v>
      </c>
      <c r="C65" s="739" t="s">
        <v>571</v>
      </c>
      <c r="D65" s="740" t="s">
        <v>572</v>
      </c>
      <c r="E65" s="739" t="s">
        <v>586</v>
      </c>
      <c r="F65" s="740" t="s">
        <v>1973</v>
      </c>
      <c r="G65" s="739" t="s">
        <v>587</v>
      </c>
      <c r="H65" s="739" t="s">
        <v>815</v>
      </c>
      <c r="I65" s="739" t="s">
        <v>816</v>
      </c>
      <c r="J65" s="739" t="s">
        <v>817</v>
      </c>
      <c r="K65" s="739" t="s">
        <v>818</v>
      </c>
      <c r="L65" s="741">
        <v>219.91996623929063</v>
      </c>
      <c r="M65" s="741">
        <v>215</v>
      </c>
      <c r="N65" s="742">
        <v>47282.792741447483</v>
      </c>
    </row>
    <row r="66" spans="1:14" ht="14.4" customHeight="1" x14ac:dyDescent="0.3">
      <c r="A66" s="737" t="s">
        <v>560</v>
      </c>
      <c r="B66" s="738" t="s">
        <v>1972</v>
      </c>
      <c r="C66" s="739" t="s">
        <v>571</v>
      </c>
      <c r="D66" s="740" t="s">
        <v>572</v>
      </c>
      <c r="E66" s="739" t="s">
        <v>586</v>
      </c>
      <c r="F66" s="740" t="s">
        <v>1973</v>
      </c>
      <c r="G66" s="739" t="s">
        <v>587</v>
      </c>
      <c r="H66" s="739" t="s">
        <v>819</v>
      </c>
      <c r="I66" s="739" t="s">
        <v>604</v>
      </c>
      <c r="J66" s="739" t="s">
        <v>820</v>
      </c>
      <c r="K66" s="739" t="s">
        <v>821</v>
      </c>
      <c r="L66" s="741">
        <v>1377.51</v>
      </c>
      <c r="M66" s="741">
        <v>5</v>
      </c>
      <c r="N66" s="742">
        <v>6887.55</v>
      </c>
    </row>
    <row r="67" spans="1:14" ht="14.4" customHeight="1" x14ac:dyDescent="0.3">
      <c r="A67" s="737" t="s">
        <v>560</v>
      </c>
      <c r="B67" s="738" t="s">
        <v>1972</v>
      </c>
      <c r="C67" s="739" t="s">
        <v>571</v>
      </c>
      <c r="D67" s="740" t="s">
        <v>572</v>
      </c>
      <c r="E67" s="739" t="s">
        <v>586</v>
      </c>
      <c r="F67" s="740" t="s">
        <v>1973</v>
      </c>
      <c r="G67" s="739" t="s">
        <v>587</v>
      </c>
      <c r="H67" s="739" t="s">
        <v>822</v>
      </c>
      <c r="I67" s="739" t="s">
        <v>823</v>
      </c>
      <c r="J67" s="739" t="s">
        <v>824</v>
      </c>
      <c r="K67" s="739" t="s">
        <v>825</v>
      </c>
      <c r="L67" s="741">
        <v>67.39</v>
      </c>
      <c r="M67" s="741">
        <v>13</v>
      </c>
      <c r="N67" s="742">
        <v>876.06999999999994</v>
      </c>
    </row>
    <row r="68" spans="1:14" ht="14.4" customHeight="1" x14ac:dyDescent="0.3">
      <c r="A68" s="737" t="s">
        <v>560</v>
      </c>
      <c r="B68" s="738" t="s">
        <v>1972</v>
      </c>
      <c r="C68" s="739" t="s">
        <v>571</v>
      </c>
      <c r="D68" s="740" t="s">
        <v>572</v>
      </c>
      <c r="E68" s="739" t="s">
        <v>586</v>
      </c>
      <c r="F68" s="740" t="s">
        <v>1973</v>
      </c>
      <c r="G68" s="739" t="s">
        <v>587</v>
      </c>
      <c r="H68" s="739" t="s">
        <v>826</v>
      </c>
      <c r="I68" s="739" t="s">
        <v>827</v>
      </c>
      <c r="J68" s="739" t="s">
        <v>785</v>
      </c>
      <c r="K68" s="739" t="s">
        <v>828</v>
      </c>
      <c r="L68" s="741">
        <v>356.39999999999992</v>
      </c>
      <c r="M68" s="741">
        <v>1</v>
      </c>
      <c r="N68" s="742">
        <v>356.39999999999992</v>
      </c>
    </row>
    <row r="69" spans="1:14" ht="14.4" customHeight="1" x14ac:dyDescent="0.3">
      <c r="A69" s="737" t="s">
        <v>560</v>
      </c>
      <c r="B69" s="738" t="s">
        <v>1972</v>
      </c>
      <c r="C69" s="739" t="s">
        <v>571</v>
      </c>
      <c r="D69" s="740" t="s">
        <v>572</v>
      </c>
      <c r="E69" s="739" t="s">
        <v>586</v>
      </c>
      <c r="F69" s="740" t="s">
        <v>1973</v>
      </c>
      <c r="G69" s="739" t="s">
        <v>587</v>
      </c>
      <c r="H69" s="739" t="s">
        <v>829</v>
      </c>
      <c r="I69" s="739" t="s">
        <v>830</v>
      </c>
      <c r="J69" s="739" t="s">
        <v>831</v>
      </c>
      <c r="K69" s="739"/>
      <c r="L69" s="741">
        <v>132.18</v>
      </c>
      <c r="M69" s="741">
        <v>20</v>
      </c>
      <c r="N69" s="742">
        <v>2643.6000000000004</v>
      </c>
    </row>
    <row r="70" spans="1:14" ht="14.4" customHeight="1" x14ac:dyDescent="0.3">
      <c r="A70" s="737" t="s">
        <v>560</v>
      </c>
      <c r="B70" s="738" t="s">
        <v>1972</v>
      </c>
      <c r="C70" s="739" t="s">
        <v>571</v>
      </c>
      <c r="D70" s="740" t="s">
        <v>572</v>
      </c>
      <c r="E70" s="739" t="s">
        <v>586</v>
      </c>
      <c r="F70" s="740" t="s">
        <v>1973</v>
      </c>
      <c r="G70" s="739" t="s">
        <v>587</v>
      </c>
      <c r="H70" s="739" t="s">
        <v>832</v>
      </c>
      <c r="I70" s="739" t="s">
        <v>833</v>
      </c>
      <c r="J70" s="739" t="s">
        <v>834</v>
      </c>
      <c r="K70" s="739" t="s">
        <v>835</v>
      </c>
      <c r="L70" s="741">
        <v>73.469993976901961</v>
      </c>
      <c r="M70" s="741">
        <v>220</v>
      </c>
      <c r="N70" s="742">
        <v>16163.398674918431</v>
      </c>
    </row>
    <row r="71" spans="1:14" ht="14.4" customHeight="1" x14ac:dyDescent="0.3">
      <c r="A71" s="737" t="s">
        <v>560</v>
      </c>
      <c r="B71" s="738" t="s">
        <v>1972</v>
      </c>
      <c r="C71" s="739" t="s">
        <v>571</v>
      </c>
      <c r="D71" s="740" t="s">
        <v>572</v>
      </c>
      <c r="E71" s="739" t="s">
        <v>586</v>
      </c>
      <c r="F71" s="740" t="s">
        <v>1973</v>
      </c>
      <c r="G71" s="739" t="s">
        <v>587</v>
      </c>
      <c r="H71" s="739" t="s">
        <v>836</v>
      </c>
      <c r="I71" s="739" t="s">
        <v>837</v>
      </c>
      <c r="J71" s="739" t="s">
        <v>838</v>
      </c>
      <c r="K71" s="739" t="s">
        <v>839</v>
      </c>
      <c r="L71" s="741">
        <v>638.44999999999993</v>
      </c>
      <c r="M71" s="741">
        <v>2</v>
      </c>
      <c r="N71" s="742">
        <v>1276.8999999999999</v>
      </c>
    </row>
    <row r="72" spans="1:14" ht="14.4" customHeight="1" x14ac:dyDescent="0.3">
      <c r="A72" s="737" t="s">
        <v>560</v>
      </c>
      <c r="B72" s="738" t="s">
        <v>1972</v>
      </c>
      <c r="C72" s="739" t="s">
        <v>571</v>
      </c>
      <c r="D72" s="740" t="s">
        <v>572</v>
      </c>
      <c r="E72" s="739" t="s">
        <v>586</v>
      </c>
      <c r="F72" s="740" t="s">
        <v>1973</v>
      </c>
      <c r="G72" s="739" t="s">
        <v>587</v>
      </c>
      <c r="H72" s="739" t="s">
        <v>840</v>
      </c>
      <c r="I72" s="739" t="s">
        <v>841</v>
      </c>
      <c r="J72" s="739" t="s">
        <v>842</v>
      </c>
      <c r="K72" s="739" t="s">
        <v>843</v>
      </c>
      <c r="L72" s="741">
        <v>34.389118217747637</v>
      </c>
      <c r="M72" s="741">
        <v>2</v>
      </c>
      <c r="N72" s="742">
        <v>68.778236435495273</v>
      </c>
    </row>
    <row r="73" spans="1:14" ht="14.4" customHeight="1" x14ac:dyDescent="0.3">
      <c r="A73" s="737" t="s">
        <v>560</v>
      </c>
      <c r="B73" s="738" t="s">
        <v>1972</v>
      </c>
      <c r="C73" s="739" t="s">
        <v>571</v>
      </c>
      <c r="D73" s="740" t="s">
        <v>572</v>
      </c>
      <c r="E73" s="739" t="s">
        <v>586</v>
      </c>
      <c r="F73" s="740" t="s">
        <v>1973</v>
      </c>
      <c r="G73" s="739" t="s">
        <v>587</v>
      </c>
      <c r="H73" s="739" t="s">
        <v>844</v>
      </c>
      <c r="I73" s="739" t="s">
        <v>845</v>
      </c>
      <c r="J73" s="739" t="s">
        <v>846</v>
      </c>
      <c r="K73" s="739" t="s">
        <v>847</v>
      </c>
      <c r="L73" s="741">
        <v>53.899999999999984</v>
      </c>
      <c r="M73" s="741">
        <v>1</v>
      </c>
      <c r="N73" s="742">
        <v>53.899999999999984</v>
      </c>
    </row>
    <row r="74" spans="1:14" ht="14.4" customHeight="1" x14ac:dyDescent="0.3">
      <c r="A74" s="737" t="s">
        <v>560</v>
      </c>
      <c r="B74" s="738" t="s">
        <v>1972</v>
      </c>
      <c r="C74" s="739" t="s">
        <v>571</v>
      </c>
      <c r="D74" s="740" t="s">
        <v>572</v>
      </c>
      <c r="E74" s="739" t="s">
        <v>586</v>
      </c>
      <c r="F74" s="740" t="s">
        <v>1973</v>
      </c>
      <c r="G74" s="739" t="s">
        <v>587</v>
      </c>
      <c r="H74" s="739" t="s">
        <v>848</v>
      </c>
      <c r="I74" s="739" t="s">
        <v>849</v>
      </c>
      <c r="J74" s="739" t="s">
        <v>850</v>
      </c>
      <c r="K74" s="739" t="s">
        <v>851</v>
      </c>
      <c r="L74" s="741">
        <v>69.304615384615389</v>
      </c>
      <c r="M74" s="741">
        <v>13</v>
      </c>
      <c r="N74" s="742">
        <v>900.96</v>
      </c>
    </row>
    <row r="75" spans="1:14" ht="14.4" customHeight="1" x14ac:dyDescent="0.3">
      <c r="A75" s="737" t="s">
        <v>560</v>
      </c>
      <c r="B75" s="738" t="s">
        <v>1972</v>
      </c>
      <c r="C75" s="739" t="s">
        <v>571</v>
      </c>
      <c r="D75" s="740" t="s">
        <v>572</v>
      </c>
      <c r="E75" s="739" t="s">
        <v>586</v>
      </c>
      <c r="F75" s="740" t="s">
        <v>1973</v>
      </c>
      <c r="G75" s="739" t="s">
        <v>587</v>
      </c>
      <c r="H75" s="739" t="s">
        <v>852</v>
      </c>
      <c r="I75" s="739" t="s">
        <v>853</v>
      </c>
      <c r="J75" s="739" t="s">
        <v>854</v>
      </c>
      <c r="K75" s="739" t="s">
        <v>855</v>
      </c>
      <c r="L75" s="741">
        <v>257.18000000000006</v>
      </c>
      <c r="M75" s="741">
        <v>1</v>
      </c>
      <c r="N75" s="742">
        <v>257.18000000000006</v>
      </c>
    </row>
    <row r="76" spans="1:14" ht="14.4" customHeight="1" x14ac:dyDescent="0.3">
      <c r="A76" s="737" t="s">
        <v>560</v>
      </c>
      <c r="B76" s="738" t="s">
        <v>1972</v>
      </c>
      <c r="C76" s="739" t="s">
        <v>571</v>
      </c>
      <c r="D76" s="740" t="s">
        <v>572</v>
      </c>
      <c r="E76" s="739" t="s">
        <v>586</v>
      </c>
      <c r="F76" s="740" t="s">
        <v>1973</v>
      </c>
      <c r="G76" s="739" t="s">
        <v>587</v>
      </c>
      <c r="H76" s="739" t="s">
        <v>856</v>
      </c>
      <c r="I76" s="739" t="s">
        <v>857</v>
      </c>
      <c r="J76" s="739" t="s">
        <v>846</v>
      </c>
      <c r="K76" s="739" t="s">
        <v>858</v>
      </c>
      <c r="L76" s="741">
        <v>33.440000000000005</v>
      </c>
      <c r="M76" s="741">
        <v>3</v>
      </c>
      <c r="N76" s="742">
        <v>100.32000000000002</v>
      </c>
    </row>
    <row r="77" spans="1:14" ht="14.4" customHeight="1" x14ac:dyDescent="0.3">
      <c r="A77" s="737" t="s">
        <v>560</v>
      </c>
      <c r="B77" s="738" t="s">
        <v>1972</v>
      </c>
      <c r="C77" s="739" t="s">
        <v>571</v>
      </c>
      <c r="D77" s="740" t="s">
        <v>572</v>
      </c>
      <c r="E77" s="739" t="s">
        <v>586</v>
      </c>
      <c r="F77" s="740" t="s">
        <v>1973</v>
      </c>
      <c r="G77" s="739" t="s">
        <v>587</v>
      </c>
      <c r="H77" s="739" t="s">
        <v>859</v>
      </c>
      <c r="I77" s="739" t="s">
        <v>860</v>
      </c>
      <c r="J77" s="739" t="s">
        <v>861</v>
      </c>
      <c r="K77" s="739" t="s">
        <v>862</v>
      </c>
      <c r="L77" s="741">
        <v>28.410000000000004</v>
      </c>
      <c r="M77" s="741">
        <v>1</v>
      </c>
      <c r="N77" s="742">
        <v>28.410000000000004</v>
      </c>
    </row>
    <row r="78" spans="1:14" ht="14.4" customHeight="1" x14ac:dyDescent="0.3">
      <c r="A78" s="737" t="s">
        <v>560</v>
      </c>
      <c r="B78" s="738" t="s">
        <v>1972</v>
      </c>
      <c r="C78" s="739" t="s">
        <v>571</v>
      </c>
      <c r="D78" s="740" t="s">
        <v>572</v>
      </c>
      <c r="E78" s="739" t="s">
        <v>586</v>
      </c>
      <c r="F78" s="740" t="s">
        <v>1973</v>
      </c>
      <c r="G78" s="739" t="s">
        <v>587</v>
      </c>
      <c r="H78" s="739" t="s">
        <v>863</v>
      </c>
      <c r="I78" s="739" t="s">
        <v>604</v>
      </c>
      <c r="J78" s="739" t="s">
        <v>864</v>
      </c>
      <c r="K78" s="739" t="s">
        <v>865</v>
      </c>
      <c r="L78" s="741">
        <v>168.60126367184847</v>
      </c>
      <c r="M78" s="741">
        <v>25</v>
      </c>
      <c r="N78" s="742">
        <v>4215.0315917962116</v>
      </c>
    </row>
    <row r="79" spans="1:14" ht="14.4" customHeight="1" x14ac:dyDescent="0.3">
      <c r="A79" s="737" t="s">
        <v>560</v>
      </c>
      <c r="B79" s="738" t="s">
        <v>1972</v>
      </c>
      <c r="C79" s="739" t="s">
        <v>571</v>
      </c>
      <c r="D79" s="740" t="s">
        <v>572</v>
      </c>
      <c r="E79" s="739" t="s">
        <v>586</v>
      </c>
      <c r="F79" s="740" t="s">
        <v>1973</v>
      </c>
      <c r="G79" s="739" t="s">
        <v>587</v>
      </c>
      <c r="H79" s="739" t="s">
        <v>866</v>
      </c>
      <c r="I79" s="739" t="s">
        <v>867</v>
      </c>
      <c r="J79" s="739" t="s">
        <v>868</v>
      </c>
      <c r="K79" s="739" t="s">
        <v>869</v>
      </c>
      <c r="L79" s="741">
        <v>175.03752015850858</v>
      </c>
      <c r="M79" s="741">
        <v>35</v>
      </c>
      <c r="N79" s="742">
        <v>6126.3132055478009</v>
      </c>
    </row>
    <row r="80" spans="1:14" ht="14.4" customHeight="1" x14ac:dyDescent="0.3">
      <c r="A80" s="737" t="s">
        <v>560</v>
      </c>
      <c r="B80" s="738" t="s">
        <v>1972</v>
      </c>
      <c r="C80" s="739" t="s">
        <v>571</v>
      </c>
      <c r="D80" s="740" t="s">
        <v>572</v>
      </c>
      <c r="E80" s="739" t="s">
        <v>586</v>
      </c>
      <c r="F80" s="740" t="s">
        <v>1973</v>
      </c>
      <c r="G80" s="739" t="s">
        <v>587</v>
      </c>
      <c r="H80" s="739" t="s">
        <v>870</v>
      </c>
      <c r="I80" s="739" t="s">
        <v>604</v>
      </c>
      <c r="J80" s="739" t="s">
        <v>871</v>
      </c>
      <c r="K80" s="739"/>
      <c r="L80" s="741">
        <v>82.481715082323021</v>
      </c>
      <c r="M80" s="741">
        <v>6</v>
      </c>
      <c r="N80" s="742">
        <v>494.8902904939381</v>
      </c>
    </row>
    <row r="81" spans="1:14" ht="14.4" customHeight="1" x14ac:dyDescent="0.3">
      <c r="A81" s="737" t="s">
        <v>560</v>
      </c>
      <c r="B81" s="738" t="s">
        <v>1972</v>
      </c>
      <c r="C81" s="739" t="s">
        <v>571</v>
      </c>
      <c r="D81" s="740" t="s">
        <v>572</v>
      </c>
      <c r="E81" s="739" t="s">
        <v>586</v>
      </c>
      <c r="F81" s="740" t="s">
        <v>1973</v>
      </c>
      <c r="G81" s="739" t="s">
        <v>587</v>
      </c>
      <c r="H81" s="739" t="s">
        <v>872</v>
      </c>
      <c r="I81" s="739" t="s">
        <v>873</v>
      </c>
      <c r="J81" s="739" t="s">
        <v>874</v>
      </c>
      <c r="K81" s="739" t="s">
        <v>875</v>
      </c>
      <c r="L81" s="741">
        <v>66.139999999999986</v>
      </c>
      <c r="M81" s="741">
        <v>2</v>
      </c>
      <c r="N81" s="742">
        <v>132.27999999999997</v>
      </c>
    </row>
    <row r="82" spans="1:14" ht="14.4" customHeight="1" x14ac:dyDescent="0.3">
      <c r="A82" s="737" t="s">
        <v>560</v>
      </c>
      <c r="B82" s="738" t="s">
        <v>1972</v>
      </c>
      <c r="C82" s="739" t="s">
        <v>571</v>
      </c>
      <c r="D82" s="740" t="s">
        <v>572</v>
      </c>
      <c r="E82" s="739" t="s">
        <v>586</v>
      </c>
      <c r="F82" s="740" t="s">
        <v>1973</v>
      </c>
      <c r="G82" s="739" t="s">
        <v>587</v>
      </c>
      <c r="H82" s="739" t="s">
        <v>876</v>
      </c>
      <c r="I82" s="739" t="s">
        <v>877</v>
      </c>
      <c r="J82" s="739" t="s">
        <v>878</v>
      </c>
      <c r="K82" s="739" t="s">
        <v>879</v>
      </c>
      <c r="L82" s="741">
        <v>42.169839268115368</v>
      </c>
      <c r="M82" s="741">
        <v>38</v>
      </c>
      <c r="N82" s="742">
        <v>1602.4538921883841</v>
      </c>
    </row>
    <row r="83" spans="1:14" ht="14.4" customHeight="1" x14ac:dyDescent="0.3">
      <c r="A83" s="737" t="s">
        <v>560</v>
      </c>
      <c r="B83" s="738" t="s">
        <v>1972</v>
      </c>
      <c r="C83" s="739" t="s">
        <v>571</v>
      </c>
      <c r="D83" s="740" t="s">
        <v>572</v>
      </c>
      <c r="E83" s="739" t="s">
        <v>586</v>
      </c>
      <c r="F83" s="740" t="s">
        <v>1973</v>
      </c>
      <c r="G83" s="739" t="s">
        <v>587</v>
      </c>
      <c r="H83" s="739" t="s">
        <v>880</v>
      </c>
      <c r="I83" s="739" t="s">
        <v>881</v>
      </c>
      <c r="J83" s="739" t="s">
        <v>882</v>
      </c>
      <c r="K83" s="739" t="s">
        <v>883</v>
      </c>
      <c r="L83" s="741">
        <v>60.279887255958137</v>
      </c>
      <c r="M83" s="741">
        <v>24</v>
      </c>
      <c r="N83" s="742">
        <v>1446.7172941429953</v>
      </c>
    </row>
    <row r="84" spans="1:14" ht="14.4" customHeight="1" x14ac:dyDescent="0.3">
      <c r="A84" s="737" t="s">
        <v>560</v>
      </c>
      <c r="B84" s="738" t="s">
        <v>1972</v>
      </c>
      <c r="C84" s="739" t="s">
        <v>571</v>
      </c>
      <c r="D84" s="740" t="s">
        <v>572</v>
      </c>
      <c r="E84" s="739" t="s">
        <v>586</v>
      </c>
      <c r="F84" s="740" t="s">
        <v>1973</v>
      </c>
      <c r="G84" s="739" t="s">
        <v>587</v>
      </c>
      <c r="H84" s="739" t="s">
        <v>884</v>
      </c>
      <c r="I84" s="739" t="s">
        <v>885</v>
      </c>
      <c r="J84" s="739" t="s">
        <v>886</v>
      </c>
      <c r="K84" s="739" t="s">
        <v>887</v>
      </c>
      <c r="L84" s="741">
        <v>359.38000000000005</v>
      </c>
      <c r="M84" s="741">
        <v>3</v>
      </c>
      <c r="N84" s="742">
        <v>1078.1400000000001</v>
      </c>
    </row>
    <row r="85" spans="1:14" ht="14.4" customHeight="1" x14ac:dyDescent="0.3">
      <c r="A85" s="737" t="s">
        <v>560</v>
      </c>
      <c r="B85" s="738" t="s">
        <v>1972</v>
      </c>
      <c r="C85" s="739" t="s">
        <v>571</v>
      </c>
      <c r="D85" s="740" t="s">
        <v>572</v>
      </c>
      <c r="E85" s="739" t="s">
        <v>586</v>
      </c>
      <c r="F85" s="740" t="s">
        <v>1973</v>
      </c>
      <c r="G85" s="739" t="s">
        <v>587</v>
      </c>
      <c r="H85" s="739" t="s">
        <v>888</v>
      </c>
      <c r="I85" s="739" t="s">
        <v>889</v>
      </c>
      <c r="J85" s="739" t="s">
        <v>890</v>
      </c>
      <c r="K85" s="739" t="s">
        <v>891</v>
      </c>
      <c r="L85" s="741">
        <v>1592.8</v>
      </c>
      <c r="M85" s="741">
        <v>10</v>
      </c>
      <c r="N85" s="742">
        <v>15928</v>
      </c>
    </row>
    <row r="86" spans="1:14" ht="14.4" customHeight="1" x14ac:dyDescent="0.3">
      <c r="A86" s="737" t="s">
        <v>560</v>
      </c>
      <c r="B86" s="738" t="s">
        <v>1972</v>
      </c>
      <c r="C86" s="739" t="s">
        <v>571</v>
      </c>
      <c r="D86" s="740" t="s">
        <v>572</v>
      </c>
      <c r="E86" s="739" t="s">
        <v>586</v>
      </c>
      <c r="F86" s="740" t="s">
        <v>1973</v>
      </c>
      <c r="G86" s="739" t="s">
        <v>587</v>
      </c>
      <c r="H86" s="739" t="s">
        <v>892</v>
      </c>
      <c r="I86" s="739" t="s">
        <v>893</v>
      </c>
      <c r="J86" s="739" t="s">
        <v>894</v>
      </c>
      <c r="K86" s="739" t="s">
        <v>895</v>
      </c>
      <c r="L86" s="741">
        <v>74.88000000000001</v>
      </c>
      <c r="M86" s="741">
        <v>39</v>
      </c>
      <c r="N86" s="742">
        <v>2920.3200000000006</v>
      </c>
    </row>
    <row r="87" spans="1:14" ht="14.4" customHeight="1" x14ac:dyDescent="0.3">
      <c r="A87" s="737" t="s">
        <v>560</v>
      </c>
      <c r="B87" s="738" t="s">
        <v>1972</v>
      </c>
      <c r="C87" s="739" t="s">
        <v>571</v>
      </c>
      <c r="D87" s="740" t="s">
        <v>572</v>
      </c>
      <c r="E87" s="739" t="s">
        <v>586</v>
      </c>
      <c r="F87" s="740" t="s">
        <v>1973</v>
      </c>
      <c r="G87" s="739" t="s">
        <v>587</v>
      </c>
      <c r="H87" s="739" t="s">
        <v>896</v>
      </c>
      <c r="I87" s="739" t="s">
        <v>897</v>
      </c>
      <c r="J87" s="739" t="s">
        <v>898</v>
      </c>
      <c r="K87" s="739" t="s">
        <v>899</v>
      </c>
      <c r="L87" s="741">
        <v>242</v>
      </c>
      <c r="M87" s="741">
        <v>4</v>
      </c>
      <c r="N87" s="742">
        <v>968</v>
      </c>
    </row>
    <row r="88" spans="1:14" ht="14.4" customHeight="1" x14ac:dyDescent="0.3">
      <c r="A88" s="737" t="s">
        <v>560</v>
      </c>
      <c r="B88" s="738" t="s">
        <v>1972</v>
      </c>
      <c r="C88" s="739" t="s">
        <v>571</v>
      </c>
      <c r="D88" s="740" t="s">
        <v>572</v>
      </c>
      <c r="E88" s="739" t="s">
        <v>586</v>
      </c>
      <c r="F88" s="740" t="s">
        <v>1973</v>
      </c>
      <c r="G88" s="739" t="s">
        <v>587</v>
      </c>
      <c r="H88" s="739" t="s">
        <v>900</v>
      </c>
      <c r="I88" s="739" t="s">
        <v>901</v>
      </c>
      <c r="J88" s="739" t="s">
        <v>902</v>
      </c>
      <c r="K88" s="739" t="s">
        <v>903</v>
      </c>
      <c r="L88" s="741">
        <v>621.64000000000021</v>
      </c>
      <c r="M88" s="741">
        <v>1</v>
      </c>
      <c r="N88" s="742">
        <v>621.64000000000021</v>
      </c>
    </row>
    <row r="89" spans="1:14" ht="14.4" customHeight="1" x14ac:dyDescent="0.3">
      <c r="A89" s="737" t="s">
        <v>560</v>
      </c>
      <c r="B89" s="738" t="s">
        <v>1972</v>
      </c>
      <c r="C89" s="739" t="s">
        <v>571</v>
      </c>
      <c r="D89" s="740" t="s">
        <v>572</v>
      </c>
      <c r="E89" s="739" t="s">
        <v>586</v>
      </c>
      <c r="F89" s="740" t="s">
        <v>1973</v>
      </c>
      <c r="G89" s="739" t="s">
        <v>587</v>
      </c>
      <c r="H89" s="739" t="s">
        <v>904</v>
      </c>
      <c r="I89" s="739" t="s">
        <v>905</v>
      </c>
      <c r="J89" s="739" t="s">
        <v>906</v>
      </c>
      <c r="K89" s="739" t="s">
        <v>907</v>
      </c>
      <c r="L89" s="741">
        <v>1704.5600000000004</v>
      </c>
      <c r="M89" s="741">
        <v>25</v>
      </c>
      <c r="N89" s="742">
        <v>42614.000000000007</v>
      </c>
    </row>
    <row r="90" spans="1:14" ht="14.4" customHeight="1" x14ac:dyDescent="0.3">
      <c r="A90" s="737" t="s">
        <v>560</v>
      </c>
      <c r="B90" s="738" t="s">
        <v>1972</v>
      </c>
      <c r="C90" s="739" t="s">
        <v>571</v>
      </c>
      <c r="D90" s="740" t="s">
        <v>572</v>
      </c>
      <c r="E90" s="739" t="s">
        <v>586</v>
      </c>
      <c r="F90" s="740" t="s">
        <v>1973</v>
      </c>
      <c r="G90" s="739" t="s">
        <v>587</v>
      </c>
      <c r="H90" s="739" t="s">
        <v>908</v>
      </c>
      <c r="I90" s="739" t="s">
        <v>909</v>
      </c>
      <c r="J90" s="739" t="s">
        <v>910</v>
      </c>
      <c r="K90" s="739" t="s">
        <v>911</v>
      </c>
      <c r="L90" s="741">
        <v>468.24000000000024</v>
      </c>
      <c r="M90" s="741">
        <v>1</v>
      </c>
      <c r="N90" s="742">
        <v>468.24000000000024</v>
      </c>
    </row>
    <row r="91" spans="1:14" ht="14.4" customHeight="1" x14ac:dyDescent="0.3">
      <c r="A91" s="737" t="s">
        <v>560</v>
      </c>
      <c r="B91" s="738" t="s">
        <v>1972</v>
      </c>
      <c r="C91" s="739" t="s">
        <v>571</v>
      </c>
      <c r="D91" s="740" t="s">
        <v>572</v>
      </c>
      <c r="E91" s="739" t="s">
        <v>586</v>
      </c>
      <c r="F91" s="740" t="s">
        <v>1973</v>
      </c>
      <c r="G91" s="739" t="s">
        <v>587</v>
      </c>
      <c r="H91" s="739" t="s">
        <v>912</v>
      </c>
      <c r="I91" s="739" t="s">
        <v>913</v>
      </c>
      <c r="J91" s="739" t="s">
        <v>914</v>
      </c>
      <c r="K91" s="739" t="s">
        <v>915</v>
      </c>
      <c r="L91" s="741">
        <v>60.360000000000028</v>
      </c>
      <c r="M91" s="741">
        <v>1</v>
      </c>
      <c r="N91" s="742">
        <v>60.360000000000028</v>
      </c>
    </row>
    <row r="92" spans="1:14" ht="14.4" customHeight="1" x14ac:dyDescent="0.3">
      <c r="A92" s="737" t="s">
        <v>560</v>
      </c>
      <c r="B92" s="738" t="s">
        <v>1972</v>
      </c>
      <c r="C92" s="739" t="s">
        <v>571</v>
      </c>
      <c r="D92" s="740" t="s">
        <v>572</v>
      </c>
      <c r="E92" s="739" t="s">
        <v>586</v>
      </c>
      <c r="F92" s="740" t="s">
        <v>1973</v>
      </c>
      <c r="G92" s="739" t="s">
        <v>587</v>
      </c>
      <c r="H92" s="739" t="s">
        <v>916</v>
      </c>
      <c r="I92" s="739" t="s">
        <v>917</v>
      </c>
      <c r="J92" s="739" t="s">
        <v>918</v>
      </c>
      <c r="K92" s="739" t="s">
        <v>919</v>
      </c>
      <c r="L92" s="741">
        <v>476.0601757299163</v>
      </c>
      <c r="M92" s="741">
        <v>10</v>
      </c>
      <c r="N92" s="742">
        <v>4760.6017572991632</v>
      </c>
    </row>
    <row r="93" spans="1:14" ht="14.4" customHeight="1" x14ac:dyDescent="0.3">
      <c r="A93" s="737" t="s">
        <v>560</v>
      </c>
      <c r="B93" s="738" t="s">
        <v>1972</v>
      </c>
      <c r="C93" s="739" t="s">
        <v>571</v>
      </c>
      <c r="D93" s="740" t="s">
        <v>572</v>
      </c>
      <c r="E93" s="739" t="s">
        <v>586</v>
      </c>
      <c r="F93" s="740" t="s">
        <v>1973</v>
      </c>
      <c r="G93" s="739" t="s">
        <v>587</v>
      </c>
      <c r="H93" s="739" t="s">
        <v>920</v>
      </c>
      <c r="I93" s="739" t="s">
        <v>921</v>
      </c>
      <c r="J93" s="739" t="s">
        <v>922</v>
      </c>
      <c r="K93" s="739" t="s">
        <v>923</v>
      </c>
      <c r="L93" s="741">
        <v>567.17000000000007</v>
      </c>
      <c r="M93" s="741">
        <v>5</v>
      </c>
      <c r="N93" s="742">
        <v>2835.8500000000004</v>
      </c>
    </row>
    <row r="94" spans="1:14" ht="14.4" customHeight="1" x14ac:dyDescent="0.3">
      <c r="A94" s="737" t="s">
        <v>560</v>
      </c>
      <c r="B94" s="738" t="s">
        <v>1972</v>
      </c>
      <c r="C94" s="739" t="s">
        <v>571</v>
      </c>
      <c r="D94" s="740" t="s">
        <v>572</v>
      </c>
      <c r="E94" s="739" t="s">
        <v>586</v>
      </c>
      <c r="F94" s="740" t="s">
        <v>1973</v>
      </c>
      <c r="G94" s="739" t="s">
        <v>587</v>
      </c>
      <c r="H94" s="739" t="s">
        <v>924</v>
      </c>
      <c r="I94" s="739" t="s">
        <v>925</v>
      </c>
      <c r="J94" s="739" t="s">
        <v>926</v>
      </c>
      <c r="K94" s="739" t="s">
        <v>927</v>
      </c>
      <c r="L94" s="741">
        <v>3918.2100000000005</v>
      </c>
      <c r="M94" s="741">
        <v>6</v>
      </c>
      <c r="N94" s="742">
        <v>23509.260000000002</v>
      </c>
    </row>
    <row r="95" spans="1:14" ht="14.4" customHeight="1" x14ac:dyDescent="0.3">
      <c r="A95" s="737" t="s">
        <v>560</v>
      </c>
      <c r="B95" s="738" t="s">
        <v>1972</v>
      </c>
      <c r="C95" s="739" t="s">
        <v>571</v>
      </c>
      <c r="D95" s="740" t="s">
        <v>572</v>
      </c>
      <c r="E95" s="739" t="s">
        <v>586</v>
      </c>
      <c r="F95" s="740" t="s">
        <v>1973</v>
      </c>
      <c r="G95" s="739" t="s">
        <v>587</v>
      </c>
      <c r="H95" s="739" t="s">
        <v>928</v>
      </c>
      <c r="I95" s="739" t="s">
        <v>929</v>
      </c>
      <c r="J95" s="739" t="s">
        <v>930</v>
      </c>
      <c r="K95" s="739" t="s">
        <v>931</v>
      </c>
      <c r="L95" s="741">
        <v>68.789999999999992</v>
      </c>
      <c r="M95" s="741">
        <v>4</v>
      </c>
      <c r="N95" s="742">
        <v>275.15999999999997</v>
      </c>
    </row>
    <row r="96" spans="1:14" ht="14.4" customHeight="1" x14ac:dyDescent="0.3">
      <c r="A96" s="737" t="s">
        <v>560</v>
      </c>
      <c r="B96" s="738" t="s">
        <v>1972</v>
      </c>
      <c r="C96" s="739" t="s">
        <v>571</v>
      </c>
      <c r="D96" s="740" t="s">
        <v>572</v>
      </c>
      <c r="E96" s="739" t="s">
        <v>586</v>
      </c>
      <c r="F96" s="740" t="s">
        <v>1973</v>
      </c>
      <c r="G96" s="739" t="s">
        <v>587</v>
      </c>
      <c r="H96" s="739" t="s">
        <v>932</v>
      </c>
      <c r="I96" s="739" t="s">
        <v>933</v>
      </c>
      <c r="J96" s="739" t="s">
        <v>934</v>
      </c>
      <c r="K96" s="739" t="s">
        <v>935</v>
      </c>
      <c r="L96" s="741">
        <v>52.389792501509682</v>
      </c>
      <c r="M96" s="741">
        <v>25</v>
      </c>
      <c r="N96" s="742">
        <v>1309.7448125377421</v>
      </c>
    </row>
    <row r="97" spans="1:14" ht="14.4" customHeight="1" x14ac:dyDescent="0.3">
      <c r="A97" s="737" t="s">
        <v>560</v>
      </c>
      <c r="B97" s="738" t="s">
        <v>1972</v>
      </c>
      <c r="C97" s="739" t="s">
        <v>571</v>
      </c>
      <c r="D97" s="740" t="s">
        <v>572</v>
      </c>
      <c r="E97" s="739" t="s">
        <v>586</v>
      </c>
      <c r="F97" s="740" t="s">
        <v>1973</v>
      </c>
      <c r="G97" s="739" t="s">
        <v>587</v>
      </c>
      <c r="H97" s="739" t="s">
        <v>936</v>
      </c>
      <c r="I97" s="739" t="s">
        <v>937</v>
      </c>
      <c r="J97" s="739" t="s">
        <v>809</v>
      </c>
      <c r="K97" s="739" t="s">
        <v>938</v>
      </c>
      <c r="L97" s="741">
        <v>392.82999999999993</v>
      </c>
      <c r="M97" s="741">
        <v>3</v>
      </c>
      <c r="N97" s="742">
        <v>1178.4899999999998</v>
      </c>
    </row>
    <row r="98" spans="1:14" ht="14.4" customHeight="1" x14ac:dyDescent="0.3">
      <c r="A98" s="737" t="s">
        <v>560</v>
      </c>
      <c r="B98" s="738" t="s">
        <v>1972</v>
      </c>
      <c r="C98" s="739" t="s">
        <v>571</v>
      </c>
      <c r="D98" s="740" t="s">
        <v>572</v>
      </c>
      <c r="E98" s="739" t="s">
        <v>586</v>
      </c>
      <c r="F98" s="740" t="s">
        <v>1973</v>
      </c>
      <c r="G98" s="739" t="s">
        <v>587</v>
      </c>
      <c r="H98" s="739" t="s">
        <v>939</v>
      </c>
      <c r="I98" s="739" t="s">
        <v>940</v>
      </c>
      <c r="J98" s="739" t="s">
        <v>941</v>
      </c>
      <c r="K98" s="739" t="s">
        <v>942</v>
      </c>
      <c r="L98" s="741">
        <v>46.71</v>
      </c>
      <c r="M98" s="741">
        <v>13</v>
      </c>
      <c r="N98" s="742">
        <v>607.23</v>
      </c>
    </row>
    <row r="99" spans="1:14" ht="14.4" customHeight="1" x14ac:dyDescent="0.3">
      <c r="A99" s="737" t="s">
        <v>560</v>
      </c>
      <c r="B99" s="738" t="s">
        <v>1972</v>
      </c>
      <c r="C99" s="739" t="s">
        <v>571</v>
      </c>
      <c r="D99" s="740" t="s">
        <v>572</v>
      </c>
      <c r="E99" s="739" t="s">
        <v>586</v>
      </c>
      <c r="F99" s="740" t="s">
        <v>1973</v>
      </c>
      <c r="G99" s="739" t="s">
        <v>587</v>
      </c>
      <c r="H99" s="739" t="s">
        <v>943</v>
      </c>
      <c r="I99" s="739" t="s">
        <v>604</v>
      </c>
      <c r="J99" s="739" t="s">
        <v>944</v>
      </c>
      <c r="K99" s="739"/>
      <c r="L99" s="741">
        <v>165.10222222222225</v>
      </c>
      <c r="M99" s="741">
        <v>27</v>
      </c>
      <c r="N99" s="742">
        <v>4457.7600000000011</v>
      </c>
    </row>
    <row r="100" spans="1:14" ht="14.4" customHeight="1" x14ac:dyDescent="0.3">
      <c r="A100" s="737" t="s">
        <v>560</v>
      </c>
      <c r="B100" s="738" t="s">
        <v>1972</v>
      </c>
      <c r="C100" s="739" t="s">
        <v>571</v>
      </c>
      <c r="D100" s="740" t="s">
        <v>572</v>
      </c>
      <c r="E100" s="739" t="s">
        <v>586</v>
      </c>
      <c r="F100" s="740" t="s">
        <v>1973</v>
      </c>
      <c r="G100" s="739" t="s">
        <v>587</v>
      </c>
      <c r="H100" s="739" t="s">
        <v>945</v>
      </c>
      <c r="I100" s="739" t="s">
        <v>946</v>
      </c>
      <c r="J100" s="739" t="s">
        <v>947</v>
      </c>
      <c r="K100" s="739" t="s">
        <v>948</v>
      </c>
      <c r="L100" s="741">
        <v>187.67</v>
      </c>
      <c r="M100" s="741">
        <v>3</v>
      </c>
      <c r="N100" s="742">
        <v>563.01</v>
      </c>
    </row>
    <row r="101" spans="1:14" ht="14.4" customHeight="1" x14ac:dyDescent="0.3">
      <c r="A101" s="737" t="s">
        <v>560</v>
      </c>
      <c r="B101" s="738" t="s">
        <v>1972</v>
      </c>
      <c r="C101" s="739" t="s">
        <v>571</v>
      </c>
      <c r="D101" s="740" t="s">
        <v>572</v>
      </c>
      <c r="E101" s="739" t="s">
        <v>586</v>
      </c>
      <c r="F101" s="740" t="s">
        <v>1973</v>
      </c>
      <c r="G101" s="739" t="s">
        <v>587</v>
      </c>
      <c r="H101" s="739" t="s">
        <v>949</v>
      </c>
      <c r="I101" s="739" t="s">
        <v>604</v>
      </c>
      <c r="J101" s="739" t="s">
        <v>950</v>
      </c>
      <c r="K101" s="739"/>
      <c r="L101" s="741">
        <v>67.760000000000019</v>
      </c>
      <c r="M101" s="741">
        <v>15</v>
      </c>
      <c r="N101" s="742">
        <v>1016.4000000000002</v>
      </c>
    </row>
    <row r="102" spans="1:14" ht="14.4" customHeight="1" x14ac:dyDescent="0.3">
      <c r="A102" s="737" t="s">
        <v>560</v>
      </c>
      <c r="B102" s="738" t="s">
        <v>1972</v>
      </c>
      <c r="C102" s="739" t="s">
        <v>571</v>
      </c>
      <c r="D102" s="740" t="s">
        <v>572</v>
      </c>
      <c r="E102" s="739" t="s">
        <v>586</v>
      </c>
      <c r="F102" s="740" t="s">
        <v>1973</v>
      </c>
      <c r="G102" s="739" t="s">
        <v>587</v>
      </c>
      <c r="H102" s="739" t="s">
        <v>951</v>
      </c>
      <c r="I102" s="739" t="s">
        <v>952</v>
      </c>
      <c r="J102" s="739" t="s">
        <v>661</v>
      </c>
      <c r="K102" s="739" t="s">
        <v>953</v>
      </c>
      <c r="L102" s="741">
        <v>71.969833420117084</v>
      </c>
      <c r="M102" s="741">
        <v>20</v>
      </c>
      <c r="N102" s="742">
        <v>1439.3966684023417</v>
      </c>
    </row>
    <row r="103" spans="1:14" ht="14.4" customHeight="1" x14ac:dyDescent="0.3">
      <c r="A103" s="737" t="s">
        <v>560</v>
      </c>
      <c r="B103" s="738" t="s">
        <v>1972</v>
      </c>
      <c r="C103" s="739" t="s">
        <v>571</v>
      </c>
      <c r="D103" s="740" t="s">
        <v>572</v>
      </c>
      <c r="E103" s="739" t="s">
        <v>586</v>
      </c>
      <c r="F103" s="740" t="s">
        <v>1973</v>
      </c>
      <c r="G103" s="739" t="s">
        <v>587</v>
      </c>
      <c r="H103" s="739" t="s">
        <v>954</v>
      </c>
      <c r="I103" s="739" t="s">
        <v>955</v>
      </c>
      <c r="J103" s="739" t="s">
        <v>956</v>
      </c>
      <c r="K103" s="739" t="s">
        <v>957</v>
      </c>
      <c r="L103" s="741">
        <v>2866.38</v>
      </c>
      <c r="M103" s="741">
        <v>2</v>
      </c>
      <c r="N103" s="742">
        <v>5732.76</v>
      </c>
    </row>
    <row r="104" spans="1:14" ht="14.4" customHeight="1" x14ac:dyDescent="0.3">
      <c r="A104" s="737" t="s">
        <v>560</v>
      </c>
      <c r="B104" s="738" t="s">
        <v>1972</v>
      </c>
      <c r="C104" s="739" t="s">
        <v>571</v>
      </c>
      <c r="D104" s="740" t="s">
        <v>572</v>
      </c>
      <c r="E104" s="739" t="s">
        <v>586</v>
      </c>
      <c r="F104" s="740" t="s">
        <v>1973</v>
      </c>
      <c r="G104" s="739" t="s">
        <v>587</v>
      </c>
      <c r="H104" s="739" t="s">
        <v>958</v>
      </c>
      <c r="I104" s="739" t="s">
        <v>958</v>
      </c>
      <c r="J104" s="739" t="s">
        <v>959</v>
      </c>
      <c r="K104" s="739" t="s">
        <v>634</v>
      </c>
      <c r="L104" s="741">
        <v>288.53000095633507</v>
      </c>
      <c r="M104" s="741">
        <v>31</v>
      </c>
      <c r="N104" s="742">
        <v>8944.430029646388</v>
      </c>
    </row>
    <row r="105" spans="1:14" ht="14.4" customHeight="1" x14ac:dyDescent="0.3">
      <c r="A105" s="737" t="s">
        <v>560</v>
      </c>
      <c r="B105" s="738" t="s">
        <v>1972</v>
      </c>
      <c r="C105" s="739" t="s">
        <v>571</v>
      </c>
      <c r="D105" s="740" t="s">
        <v>572</v>
      </c>
      <c r="E105" s="739" t="s">
        <v>586</v>
      </c>
      <c r="F105" s="740" t="s">
        <v>1973</v>
      </c>
      <c r="G105" s="739" t="s">
        <v>587</v>
      </c>
      <c r="H105" s="739" t="s">
        <v>960</v>
      </c>
      <c r="I105" s="739" t="s">
        <v>961</v>
      </c>
      <c r="J105" s="739" t="s">
        <v>962</v>
      </c>
      <c r="K105" s="739" t="s">
        <v>655</v>
      </c>
      <c r="L105" s="741">
        <v>71.009999999999991</v>
      </c>
      <c r="M105" s="741">
        <v>930</v>
      </c>
      <c r="N105" s="742">
        <v>66039.299999999988</v>
      </c>
    </row>
    <row r="106" spans="1:14" ht="14.4" customHeight="1" x14ac:dyDescent="0.3">
      <c r="A106" s="737" t="s">
        <v>560</v>
      </c>
      <c r="B106" s="738" t="s">
        <v>1972</v>
      </c>
      <c r="C106" s="739" t="s">
        <v>571</v>
      </c>
      <c r="D106" s="740" t="s">
        <v>572</v>
      </c>
      <c r="E106" s="739" t="s">
        <v>586</v>
      </c>
      <c r="F106" s="740" t="s">
        <v>1973</v>
      </c>
      <c r="G106" s="739" t="s">
        <v>587</v>
      </c>
      <c r="H106" s="739" t="s">
        <v>963</v>
      </c>
      <c r="I106" s="739" t="s">
        <v>964</v>
      </c>
      <c r="J106" s="739" t="s">
        <v>965</v>
      </c>
      <c r="K106" s="739" t="s">
        <v>966</v>
      </c>
      <c r="L106" s="741">
        <v>94.521044701422539</v>
      </c>
      <c r="M106" s="741">
        <v>2</v>
      </c>
      <c r="N106" s="742">
        <v>189.04208940284508</v>
      </c>
    </row>
    <row r="107" spans="1:14" ht="14.4" customHeight="1" x14ac:dyDescent="0.3">
      <c r="A107" s="737" t="s">
        <v>560</v>
      </c>
      <c r="B107" s="738" t="s">
        <v>1972</v>
      </c>
      <c r="C107" s="739" t="s">
        <v>571</v>
      </c>
      <c r="D107" s="740" t="s">
        <v>572</v>
      </c>
      <c r="E107" s="739" t="s">
        <v>586</v>
      </c>
      <c r="F107" s="740" t="s">
        <v>1973</v>
      </c>
      <c r="G107" s="739" t="s">
        <v>587</v>
      </c>
      <c r="H107" s="739" t="s">
        <v>967</v>
      </c>
      <c r="I107" s="739" t="s">
        <v>968</v>
      </c>
      <c r="J107" s="739" t="s">
        <v>969</v>
      </c>
      <c r="K107" s="739" t="s">
        <v>970</v>
      </c>
      <c r="L107" s="741">
        <v>207.79000000000002</v>
      </c>
      <c r="M107" s="741">
        <v>2</v>
      </c>
      <c r="N107" s="742">
        <v>415.58000000000004</v>
      </c>
    </row>
    <row r="108" spans="1:14" ht="14.4" customHeight="1" x14ac:dyDescent="0.3">
      <c r="A108" s="737" t="s">
        <v>560</v>
      </c>
      <c r="B108" s="738" t="s">
        <v>1972</v>
      </c>
      <c r="C108" s="739" t="s">
        <v>571</v>
      </c>
      <c r="D108" s="740" t="s">
        <v>572</v>
      </c>
      <c r="E108" s="739" t="s">
        <v>586</v>
      </c>
      <c r="F108" s="740" t="s">
        <v>1973</v>
      </c>
      <c r="G108" s="739" t="s">
        <v>587</v>
      </c>
      <c r="H108" s="739" t="s">
        <v>971</v>
      </c>
      <c r="I108" s="739" t="s">
        <v>972</v>
      </c>
      <c r="J108" s="739" t="s">
        <v>973</v>
      </c>
      <c r="K108" s="739" t="s">
        <v>974</v>
      </c>
      <c r="L108" s="741">
        <v>78.529999999999987</v>
      </c>
      <c r="M108" s="741">
        <v>4</v>
      </c>
      <c r="N108" s="742">
        <v>314.11999999999995</v>
      </c>
    </row>
    <row r="109" spans="1:14" ht="14.4" customHeight="1" x14ac:dyDescent="0.3">
      <c r="A109" s="737" t="s">
        <v>560</v>
      </c>
      <c r="B109" s="738" t="s">
        <v>1972</v>
      </c>
      <c r="C109" s="739" t="s">
        <v>571</v>
      </c>
      <c r="D109" s="740" t="s">
        <v>572</v>
      </c>
      <c r="E109" s="739" t="s">
        <v>586</v>
      </c>
      <c r="F109" s="740" t="s">
        <v>1973</v>
      </c>
      <c r="G109" s="739" t="s">
        <v>587</v>
      </c>
      <c r="H109" s="739" t="s">
        <v>975</v>
      </c>
      <c r="I109" s="739" t="s">
        <v>976</v>
      </c>
      <c r="J109" s="739" t="s">
        <v>977</v>
      </c>
      <c r="K109" s="739" t="s">
        <v>978</v>
      </c>
      <c r="L109" s="741">
        <v>21.879914166666662</v>
      </c>
      <c r="M109" s="741">
        <v>252</v>
      </c>
      <c r="N109" s="742">
        <v>5513.7383699999991</v>
      </c>
    </row>
    <row r="110" spans="1:14" ht="14.4" customHeight="1" x14ac:dyDescent="0.3">
      <c r="A110" s="737" t="s">
        <v>560</v>
      </c>
      <c r="B110" s="738" t="s">
        <v>1972</v>
      </c>
      <c r="C110" s="739" t="s">
        <v>571</v>
      </c>
      <c r="D110" s="740" t="s">
        <v>572</v>
      </c>
      <c r="E110" s="739" t="s">
        <v>586</v>
      </c>
      <c r="F110" s="740" t="s">
        <v>1973</v>
      </c>
      <c r="G110" s="739" t="s">
        <v>587</v>
      </c>
      <c r="H110" s="739" t="s">
        <v>979</v>
      </c>
      <c r="I110" s="739" t="s">
        <v>980</v>
      </c>
      <c r="J110" s="739" t="s">
        <v>981</v>
      </c>
      <c r="K110" s="739" t="s">
        <v>982</v>
      </c>
      <c r="L110" s="741">
        <v>1333.0900000000001</v>
      </c>
      <c r="M110" s="741">
        <v>8</v>
      </c>
      <c r="N110" s="742">
        <v>10664.720000000001</v>
      </c>
    </row>
    <row r="111" spans="1:14" ht="14.4" customHeight="1" x14ac:dyDescent="0.3">
      <c r="A111" s="737" t="s">
        <v>560</v>
      </c>
      <c r="B111" s="738" t="s">
        <v>1972</v>
      </c>
      <c r="C111" s="739" t="s">
        <v>571</v>
      </c>
      <c r="D111" s="740" t="s">
        <v>572</v>
      </c>
      <c r="E111" s="739" t="s">
        <v>586</v>
      </c>
      <c r="F111" s="740" t="s">
        <v>1973</v>
      </c>
      <c r="G111" s="739" t="s">
        <v>587</v>
      </c>
      <c r="H111" s="739" t="s">
        <v>983</v>
      </c>
      <c r="I111" s="739" t="s">
        <v>984</v>
      </c>
      <c r="J111" s="739" t="s">
        <v>985</v>
      </c>
      <c r="K111" s="739" t="s">
        <v>986</v>
      </c>
      <c r="L111" s="741">
        <v>1037.75</v>
      </c>
      <c r="M111" s="741">
        <v>10</v>
      </c>
      <c r="N111" s="742">
        <v>10377.5</v>
      </c>
    </row>
    <row r="112" spans="1:14" ht="14.4" customHeight="1" x14ac:dyDescent="0.3">
      <c r="A112" s="737" t="s">
        <v>560</v>
      </c>
      <c r="B112" s="738" t="s">
        <v>1972</v>
      </c>
      <c r="C112" s="739" t="s">
        <v>571</v>
      </c>
      <c r="D112" s="740" t="s">
        <v>572</v>
      </c>
      <c r="E112" s="739" t="s">
        <v>586</v>
      </c>
      <c r="F112" s="740" t="s">
        <v>1973</v>
      </c>
      <c r="G112" s="739" t="s">
        <v>587</v>
      </c>
      <c r="H112" s="739" t="s">
        <v>987</v>
      </c>
      <c r="I112" s="739" t="s">
        <v>988</v>
      </c>
      <c r="J112" s="739" t="s">
        <v>989</v>
      </c>
      <c r="K112" s="739" t="s">
        <v>990</v>
      </c>
      <c r="L112" s="741">
        <v>85.749835274377986</v>
      </c>
      <c r="M112" s="741">
        <v>170</v>
      </c>
      <c r="N112" s="742">
        <v>14577.471996644257</v>
      </c>
    </row>
    <row r="113" spans="1:14" ht="14.4" customHeight="1" x14ac:dyDescent="0.3">
      <c r="A113" s="737" t="s">
        <v>560</v>
      </c>
      <c r="B113" s="738" t="s">
        <v>1972</v>
      </c>
      <c r="C113" s="739" t="s">
        <v>571</v>
      </c>
      <c r="D113" s="740" t="s">
        <v>572</v>
      </c>
      <c r="E113" s="739" t="s">
        <v>586</v>
      </c>
      <c r="F113" s="740" t="s">
        <v>1973</v>
      </c>
      <c r="G113" s="739" t="s">
        <v>587</v>
      </c>
      <c r="H113" s="739" t="s">
        <v>991</v>
      </c>
      <c r="I113" s="739" t="s">
        <v>604</v>
      </c>
      <c r="J113" s="739" t="s">
        <v>992</v>
      </c>
      <c r="K113" s="739"/>
      <c r="L113" s="741">
        <v>68.589999999999989</v>
      </c>
      <c r="M113" s="741">
        <v>40</v>
      </c>
      <c r="N113" s="742">
        <v>2743.5999999999995</v>
      </c>
    </row>
    <row r="114" spans="1:14" ht="14.4" customHeight="1" x14ac:dyDescent="0.3">
      <c r="A114" s="737" t="s">
        <v>560</v>
      </c>
      <c r="B114" s="738" t="s">
        <v>1972</v>
      </c>
      <c r="C114" s="739" t="s">
        <v>571</v>
      </c>
      <c r="D114" s="740" t="s">
        <v>572</v>
      </c>
      <c r="E114" s="739" t="s">
        <v>586</v>
      </c>
      <c r="F114" s="740" t="s">
        <v>1973</v>
      </c>
      <c r="G114" s="739" t="s">
        <v>587</v>
      </c>
      <c r="H114" s="739" t="s">
        <v>993</v>
      </c>
      <c r="I114" s="739" t="s">
        <v>994</v>
      </c>
      <c r="J114" s="739" t="s">
        <v>995</v>
      </c>
      <c r="K114" s="739" t="s">
        <v>996</v>
      </c>
      <c r="L114" s="741">
        <v>17486.830000000002</v>
      </c>
      <c r="M114" s="741">
        <v>1</v>
      </c>
      <c r="N114" s="742">
        <v>17486.830000000002</v>
      </c>
    </row>
    <row r="115" spans="1:14" ht="14.4" customHeight="1" x14ac:dyDescent="0.3">
      <c r="A115" s="737" t="s">
        <v>560</v>
      </c>
      <c r="B115" s="738" t="s">
        <v>1972</v>
      </c>
      <c r="C115" s="739" t="s">
        <v>571</v>
      </c>
      <c r="D115" s="740" t="s">
        <v>572</v>
      </c>
      <c r="E115" s="739" t="s">
        <v>586</v>
      </c>
      <c r="F115" s="740" t="s">
        <v>1973</v>
      </c>
      <c r="G115" s="739" t="s">
        <v>587</v>
      </c>
      <c r="H115" s="739" t="s">
        <v>997</v>
      </c>
      <c r="I115" s="739" t="s">
        <v>604</v>
      </c>
      <c r="J115" s="739" t="s">
        <v>998</v>
      </c>
      <c r="K115" s="739" t="s">
        <v>999</v>
      </c>
      <c r="L115" s="741">
        <v>315.65999999999997</v>
      </c>
      <c r="M115" s="741">
        <v>280</v>
      </c>
      <c r="N115" s="742">
        <v>88384.799999999988</v>
      </c>
    </row>
    <row r="116" spans="1:14" ht="14.4" customHeight="1" x14ac:dyDescent="0.3">
      <c r="A116" s="737" t="s">
        <v>560</v>
      </c>
      <c r="B116" s="738" t="s">
        <v>1972</v>
      </c>
      <c r="C116" s="739" t="s">
        <v>571</v>
      </c>
      <c r="D116" s="740" t="s">
        <v>572</v>
      </c>
      <c r="E116" s="739" t="s">
        <v>586</v>
      </c>
      <c r="F116" s="740" t="s">
        <v>1973</v>
      </c>
      <c r="G116" s="739" t="s">
        <v>587</v>
      </c>
      <c r="H116" s="739" t="s">
        <v>1000</v>
      </c>
      <c r="I116" s="739" t="s">
        <v>1001</v>
      </c>
      <c r="J116" s="739" t="s">
        <v>1002</v>
      </c>
      <c r="K116" s="739" t="s">
        <v>1003</v>
      </c>
      <c r="L116" s="741">
        <v>37.490000000000009</v>
      </c>
      <c r="M116" s="741">
        <v>1</v>
      </c>
      <c r="N116" s="742">
        <v>37.490000000000009</v>
      </c>
    </row>
    <row r="117" spans="1:14" ht="14.4" customHeight="1" x14ac:dyDescent="0.3">
      <c r="A117" s="737" t="s">
        <v>560</v>
      </c>
      <c r="B117" s="738" t="s">
        <v>1972</v>
      </c>
      <c r="C117" s="739" t="s">
        <v>571</v>
      </c>
      <c r="D117" s="740" t="s">
        <v>572</v>
      </c>
      <c r="E117" s="739" t="s">
        <v>586</v>
      </c>
      <c r="F117" s="740" t="s">
        <v>1973</v>
      </c>
      <c r="G117" s="739" t="s">
        <v>587</v>
      </c>
      <c r="H117" s="739" t="s">
        <v>1004</v>
      </c>
      <c r="I117" s="739" t="s">
        <v>1005</v>
      </c>
      <c r="J117" s="739" t="s">
        <v>1006</v>
      </c>
      <c r="K117" s="739" t="s">
        <v>1007</v>
      </c>
      <c r="L117" s="741">
        <v>97.59030580132351</v>
      </c>
      <c r="M117" s="741">
        <v>2</v>
      </c>
      <c r="N117" s="742">
        <v>195.18061160264702</v>
      </c>
    </row>
    <row r="118" spans="1:14" ht="14.4" customHeight="1" x14ac:dyDescent="0.3">
      <c r="A118" s="737" t="s">
        <v>560</v>
      </c>
      <c r="B118" s="738" t="s">
        <v>1972</v>
      </c>
      <c r="C118" s="739" t="s">
        <v>571</v>
      </c>
      <c r="D118" s="740" t="s">
        <v>572</v>
      </c>
      <c r="E118" s="739" t="s">
        <v>586</v>
      </c>
      <c r="F118" s="740" t="s">
        <v>1973</v>
      </c>
      <c r="G118" s="739" t="s">
        <v>587</v>
      </c>
      <c r="H118" s="739" t="s">
        <v>588</v>
      </c>
      <c r="I118" s="739" t="s">
        <v>589</v>
      </c>
      <c r="J118" s="739" t="s">
        <v>590</v>
      </c>
      <c r="K118" s="739" t="s">
        <v>591</v>
      </c>
      <c r="L118" s="741">
        <v>537.87</v>
      </c>
      <c r="M118" s="741">
        <v>35</v>
      </c>
      <c r="N118" s="742">
        <v>18825.45</v>
      </c>
    </row>
    <row r="119" spans="1:14" ht="14.4" customHeight="1" x14ac:dyDescent="0.3">
      <c r="A119" s="737" t="s">
        <v>560</v>
      </c>
      <c r="B119" s="738" t="s">
        <v>1972</v>
      </c>
      <c r="C119" s="739" t="s">
        <v>571</v>
      </c>
      <c r="D119" s="740" t="s">
        <v>572</v>
      </c>
      <c r="E119" s="739" t="s">
        <v>586</v>
      </c>
      <c r="F119" s="740" t="s">
        <v>1973</v>
      </c>
      <c r="G119" s="739" t="s">
        <v>587</v>
      </c>
      <c r="H119" s="739" t="s">
        <v>592</v>
      </c>
      <c r="I119" s="739" t="s">
        <v>593</v>
      </c>
      <c r="J119" s="739" t="s">
        <v>590</v>
      </c>
      <c r="K119" s="739" t="s">
        <v>594</v>
      </c>
      <c r="L119" s="741">
        <v>312.84000000000003</v>
      </c>
      <c r="M119" s="741">
        <v>65</v>
      </c>
      <c r="N119" s="742">
        <v>20334.600000000002</v>
      </c>
    </row>
    <row r="120" spans="1:14" ht="14.4" customHeight="1" x14ac:dyDescent="0.3">
      <c r="A120" s="737" t="s">
        <v>560</v>
      </c>
      <c r="B120" s="738" t="s">
        <v>1972</v>
      </c>
      <c r="C120" s="739" t="s">
        <v>571</v>
      </c>
      <c r="D120" s="740" t="s">
        <v>572</v>
      </c>
      <c r="E120" s="739" t="s">
        <v>586</v>
      </c>
      <c r="F120" s="740" t="s">
        <v>1973</v>
      </c>
      <c r="G120" s="739" t="s">
        <v>587</v>
      </c>
      <c r="H120" s="739" t="s">
        <v>1008</v>
      </c>
      <c r="I120" s="739" t="s">
        <v>1009</v>
      </c>
      <c r="J120" s="739" t="s">
        <v>590</v>
      </c>
      <c r="K120" s="739" t="s">
        <v>1010</v>
      </c>
      <c r="L120" s="741">
        <v>255.20000000000002</v>
      </c>
      <c r="M120" s="741">
        <v>18</v>
      </c>
      <c r="N120" s="742">
        <v>4593.6000000000004</v>
      </c>
    </row>
    <row r="121" spans="1:14" ht="14.4" customHeight="1" x14ac:dyDescent="0.3">
      <c r="A121" s="737" t="s">
        <v>560</v>
      </c>
      <c r="B121" s="738" t="s">
        <v>1972</v>
      </c>
      <c r="C121" s="739" t="s">
        <v>571</v>
      </c>
      <c r="D121" s="740" t="s">
        <v>572</v>
      </c>
      <c r="E121" s="739" t="s">
        <v>586</v>
      </c>
      <c r="F121" s="740" t="s">
        <v>1973</v>
      </c>
      <c r="G121" s="739" t="s">
        <v>587</v>
      </c>
      <c r="H121" s="739" t="s">
        <v>1011</v>
      </c>
      <c r="I121" s="739" t="s">
        <v>604</v>
      </c>
      <c r="J121" s="739" t="s">
        <v>1012</v>
      </c>
      <c r="K121" s="739"/>
      <c r="L121" s="741">
        <v>102.66307803264556</v>
      </c>
      <c r="M121" s="741">
        <v>2</v>
      </c>
      <c r="N121" s="742">
        <v>205.32615606529112</v>
      </c>
    </row>
    <row r="122" spans="1:14" ht="14.4" customHeight="1" x14ac:dyDescent="0.3">
      <c r="A122" s="737" t="s">
        <v>560</v>
      </c>
      <c r="B122" s="738" t="s">
        <v>1972</v>
      </c>
      <c r="C122" s="739" t="s">
        <v>571</v>
      </c>
      <c r="D122" s="740" t="s">
        <v>572</v>
      </c>
      <c r="E122" s="739" t="s">
        <v>586</v>
      </c>
      <c r="F122" s="740" t="s">
        <v>1973</v>
      </c>
      <c r="G122" s="739" t="s">
        <v>587</v>
      </c>
      <c r="H122" s="739" t="s">
        <v>1013</v>
      </c>
      <c r="I122" s="739" t="s">
        <v>1014</v>
      </c>
      <c r="J122" s="739" t="s">
        <v>1015</v>
      </c>
      <c r="K122" s="739" t="s">
        <v>1016</v>
      </c>
      <c r="L122" s="741">
        <v>56.749991899800165</v>
      </c>
      <c r="M122" s="741">
        <v>15</v>
      </c>
      <c r="N122" s="742">
        <v>851.24987849700244</v>
      </c>
    </row>
    <row r="123" spans="1:14" ht="14.4" customHeight="1" x14ac:dyDescent="0.3">
      <c r="A123" s="737" t="s">
        <v>560</v>
      </c>
      <c r="B123" s="738" t="s">
        <v>1972</v>
      </c>
      <c r="C123" s="739" t="s">
        <v>571</v>
      </c>
      <c r="D123" s="740" t="s">
        <v>572</v>
      </c>
      <c r="E123" s="739" t="s">
        <v>586</v>
      </c>
      <c r="F123" s="740" t="s">
        <v>1973</v>
      </c>
      <c r="G123" s="739" t="s">
        <v>587</v>
      </c>
      <c r="H123" s="739" t="s">
        <v>1017</v>
      </c>
      <c r="I123" s="739" t="s">
        <v>1018</v>
      </c>
      <c r="J123" s="739" t="s">
        <v>1019</v>
      </c>
      <c r="K123" s="739" t="s">
        <v>1020</v>
      </c>
      <c r="L123" s="741">
        <v>91.61</v>
      </c>
      <c r="M123" s="741">
        <v>45</v>
      </c>
      <c r="N123" s="742">
        <v>4122.45</v>
      </c>
    </row>
    <row r="124" spans="1:14" ht="14.4" customHeight="1" x14ac:dyDescent="0.3">
      <c r="A124" s="737" t="s">
        <v>560</v>
      </c>
      <c r="B124" s="738" t="s">
        <v>1972</v>
      </c>
      <c r="C124" s="739" t="s">
        <v>571</v>
      </c>
      <c r="D124" s="740" t="s">
        <v>572</v>
      </c>
      <c r="E124" s="739" t="s">
        <v>586</v>
      </c>
      <c r="F124" s="740" t="s">
        <v>1973</v>
      </c>
      <c r="G124" s="739" t="s">
        <v>587</v>
      </c>
      <c r="H124" s="739" t="s">
        <v>1021</v>
      </c>
      <c r="I124" s="739" t="s">
        <v>1022</v>
      </c>
      <c r="J124" s="739" t="s">
        <v>1023</v>
      </c>
      <c r="K124" s="739" t="s">
        <v>1024</v>
      </c>
      <c r="L124" s="741">
        <v>33.11</v>
      </c>
      <c r="M124" s="741">
        <v>2</v>
      </c>
      <c r="N124" s="742">
        <v>66.22</v>
      </c>
    </row>
    <row r="125" spans="1:14" ht="14.4" customHeight="1" x14ac:dyDescent="0.3">
      <c r="A125" s="737" t="s">
        <v>560</v>
      </c>
      <c r="B125" s="738" t="s">
        <v>1972</v>
      </c>
      <c r="C125" s="739" t="s">
        <v>571</v>
      </c>
      <c r="D125" s="740" t="s">
        <v>572</v>
      </c>
      <c r="E125" s="739" t="s">
        <v>586</v>
      </c>
      <c r="F125" s="740" t="s">
        <v>1973</v>
      </c>
      <c r="G125" s="739" t="s">
        <v>587</v>
      </c>
      <c r="H125" s="739" t="s">
        <v>1025</v>
      </c>
      <c r="I125" s="739" t="s">
        <v>1026</v>
      </c>
      <c r="J125" s="739" t="s">
        <v>1027</v>
      </c>
      <c r="K125" s="739" t="s">
        <v>1028</v>
      </c>
      <c r="L125" s="741">
        <v>149.54951742765701</v>
      </c>
      <c r="M125" s="741">
        <v>61</v>
      </c>
      <c r="N125" s="742">
        <v>9122.5205630870769</v>
      </c>
    </row>
    <row r="126" spans="1:14" ht="14.4" customHeight="1" x14ac:dyDescent="0.3">
      <c r="A126" s="737" t="s">
        <v>560</v>
      </c>
      <c r="B126" s="738" t="s">
        <v>1972</v>
      </c>
      <c r="C126" s="739" t="s">
        <v>571</v>
      </c>
      <c r="D126" s="740" t="s">
        <v>572</v>
      </c>
      <c r="E126" s="739" t="s">
        <v>586</v>
      </c>
      <c r="F126" s="740" t="s">
        <v>1973</v>
      </c>
      <c r="G126" s="739" t="s">
        <v>587</v>
      </c>
      <c r="H126" s="739" t="s">
        <v>1029</v>
      </c>
      <c r="I126" s="739" t="s">
        <v>1029</v>
      </c>
      <c r="J126" s="739" t="s">
        <v>1030</v>
      </c>
      <c r="K126" s="739" t="s">
        <v>1031</v>
      </c>
      <c r="L126" s="741">
        <v>75.603347652378972</v>
      </c>
      <c r="M126" s="741">
        <v>15</v>
      </c>
      <c r="N126" s="742">
        <v>1134.0502147856846</v>
      </c>
    </row>
    <row r="127" spans="1:14" ht="14.4" customHeight="1" x14ac:dyDescent="0.3">
      <c r="A127" s="737" t="s">
        <v>560</v>
      </c>
      <c r="B127" s="738" t="s">
        <v>1972</v>
      </c>
      <c r="C127" s="739" t="s">
        <v>571</v>
      </c>
      <c r="D127" s="740" t="s">
        <v>572</v>
      </c>
      <c r="E127" s="739" t="s">
        <v>586</v>
      </c>
      <c r="F127" s="740" t="s">
        <v>1973</v>
      </c>
      <c r="G127" s="739" t="s">
        <v>587</v>
      </c>
      <c r="H127" s="739" t="s">
        <v>1032</v>
      </c>
      <c r="I127" s="739" t="s">
        <v>1033</v>
      </c>
      <c r="J127" s="739" t="s">
        <v>1034</v>
      </c>
      <c r="K127" s="739" t="s">
        <v>1035</v>
      </c>
      <c r="L127" s="741">
        <v>3569.28</v>
      </c>
      <c r="M127" s="741">
        <v>12</v>
      </c>
      <c r="N127" s="742">
        <v>42831.360000000001</v>
      </c>
    </row>
    <row r="128" spans="1:14" ht="14.4" customHeight="1" x14ac:dyDescent="0.3">
      <c r="A128" s="737" t="s">
        <v>560</v>
      </c>
      <c r="B128" s="738" t="s">
        <v>1972</v>
      </c>
      <c r="C128" s="739" t="s">
        <v>571</v>
      </c>
      <c r="D128" s="740" t="s">
        <v>572</v>
      </c>
      <c r="E128" s="739" t="s">
        <v>586</v>
      </c>
      <c r="F128" s="740" t="s">
        <v>1973</v>
      </c>
      <c r="G128" s="739" t="s">
        <v>587</v>
      </c>
      <c r="H128" s="739" t="s">
        <v>1036</v>
      </c>
      <c r="I128" s="739" t="s">
        <v>1037</v>
      </c>
      <c r="J128" s="739" t="s">
        <v>1038</v>
      </c>
      <c r="K128" s="739" t="s">
        <v>1039</v>
      </c>
      <c r="L128" s="741">
        <v>47.77</v>
      </c>
      <c r="M128" s="741">
        <v>2</v>
      </c>
      <c r="N128" s="742">
        <v>95.54</v>
      </c>
    </row>
    <row r="129" spans="1:14" ht="14.4" customHeight="1" x14ac:dyDescent="0.3">
      <c r="A129" s="737" t="s">
        <v>560</v>
      </c>
      <c r="B129" s="738" t="s">
        <v>1972</v>
      </c>
      <c r="C129" s="739" t="s">
        <v>571</v>
      </c>
      <c r="D129" s="740" t="s">
        <v>572</v>
      </c>
      <c r="E129" s="739" t="s">
        <v>586</v>
      </c>
      <c r="F129" s="740" t="s">
        <v>1973</v>
      </c>
      <c r="G129" s="739" t="s">
        <v>587</v>
      </c>
      <c r="H129" s="739" t="s">
        <v>1040</v>
      </c>
      <c r="I129" s="739" t="s">
        <v>1041</v>
      </c>
      <c r="J129" s="739" t="s">
        <v>1042</v>
      </c>
      <c r="K129" s="739" t="s">
        <v>1043</v>
      </c>
      <c r="L129" s="741">
        <v>46.2</v>
      </c>
      <c r="M129" s="741">
        <v>11</v>
      </c>
      <c r="N129" s="742">
        <v>508.20000000000005</v>
      </c>
    </row>
    <row r="130" spans="1:14" ht="14.4" customHeight="1" x14ac:dyDescent="0.3">
      <c r="A130" s="737" t="s">
        <v>560</v>
      </c>
      <c r="B130" s="738" t="s">
        <v>1972</v>
      </c>
      <c r="C130" s="739" t="s">
        <v>571</v>
      </c>
      <c r="D130" s="740" t="s">
        <v>572</v>
      </c>
      <c r="E130" s="739" t="s">
        <v>586</v>
      </c>
      <c r="F130" s="740" t="s">
        <v>1973</v>
      </c>
      <c r="G130" s="739" t="s">
        <v>587</v>
      </c>
      <c r="H130" s="739" t="s">
        <v>1044</v>
      </c>
      <c r="I130" s="739" t="s">
        <v>1044</v>
      </c>
      <c r="J130" s="739" t="s">
        <v>1045</v>
      </c>
      <c r="K130" s="739" t="s">
        <v>1046</v>
      </c>
      <c r="L130" s="741">
        <v>850.29</v>
      </c>
      <c r="M130" s="741">
        <v>1</v>
      </c>
      <c r="N130" s="742">
        <v>850.29</v>
      </c>
    </row>
    <row r="131" spans="1:14" ht="14.4" customHeight="1" x14ac:dyDescent="0.3">
      <c r="A131" s="737" t="s">
        <v>560</v>
      </c>
      <c r="B131" s="738" t="s">
        <v>1972</v>
      </c>
      <c r="C131" s="739" t="s">
        <v>571</v>
      </c>
      <c r="D131" s="740" t="s">
        <v>572</v>
      </c>
      <c r="E131" s="739" t="s">
        <v>586</v>
      </c>
      <c r="F131" s="740" t="s">
        <v>1973</v>
      </c>
      <c r="G131" s="739" t="s">
        <v>587</v>
      </c>
      <c r="H131" s="739" t="s">
        <v>1047</v>
      </c>
      <c r="I131" s="739" t="s">
        <v>1048</v>
      </c>
      <c r="J131" s="739" t="s">
        <v>1049</v>
      </c>
      <c r="K131" s="739" t="s">
        <v>1050</v>
      </c>
      <c r="L131" s="741">
        <v>105.81000000000002</v>
      </c>
      <c r="M131" s="741">
        <v>12</v>
      </c>
      <c r="N131" s="742">
        <v>1269.7200000000003</v>
      </c>
    </row>
    <row r="132" spans="1:14" ht="14.4" customHeight="1" x14ac:dyDescent="0.3">
      <c r="A132" s="737" t="s">
        <v>560</v>
      </c>
      <c r="B132" s="738" t="s">
        <v>1972</v>
      </c>
      <c r="C132" s="739" t="s">
        <v>571</v>
      </c>
      <c r="D132" s="740" t="s">
        <v>572</v>
      </c>
      <c r="E132" s="739" t="s">
        <v>586</v>
      </c>
      <c r="F132" s="740" t="s">
        <v>1973</v>
      </c>
      <c r="G132" s="739" t="s">
        <v>587</v>
      </c>
      <c r="H132" s="739" t="s">
        <v>1051</v>
      </c>
      <c r="I132" s="739" t="s">
        <v>604</v>
      </c>
      <c r="J132" s="739" t="s">
        <v>1052</v>
      </c>
      <c r="K132" s="739" t="s">
        <v>1053</v>
      </c>
      <c r="L132" s="741">
        <v>23.700651893544951</v>
      </c>
      <c r="M132" s="741">
        <v>198</v>
      </c>
      <c r="N132" s="742">
        <v>4692.7290749219001</v>
      </c>
    </row>
    <row r="133" spans="1:14" ht="14.4" customHeight="1" x14ac:dyDescent="0.3">
      <c r="A133" s="737" t="s">
        <v>560</v>
      </c>
      <c r="B133" s="738" t="s">
        <v>1972</v>
      </c>
      <c r="C133" s="739" t="s">
        <v>571</v>
      </c>
      <c r="D133" s="740" t="s">
        <v>572</v>
      </c>
      <c r="E133" s="739" t="s">
        <v>586</v>
      </c>
      <c r="F133" s="740" t="s">
        <v>1973</v>
      </c>
      <c r="G133" s="739" t="s">
        <v>587</v>
      </c>
      <c r="H133" s="739" t="s">
        <v>1054</v>
      </c>
      <c r="I133" s="739" t="s">
        <v>1055</v>
      </c>
      <c r="J133" s="739" t="s">
        <v>1056</v>
      </c>
      <c r="K133" s="739"/>
      <c r="L133" s="741">
        <v>77.509908268736012</v>
      </c>
      <c r="M133" s="741">
        <v>83</v>
      </c>
      <c r="N133" s="742">
        <v>6433.3223863050889</v>
      </c>
    </row>
    <row r="134" spans="1:14" ht="14.4" customHeight="1" x14ac:dyDescent="0.3">
      <c r="A134" s="737" t="s">
        <v>560</v>
      </c>
      <c r="B134" s="738" t="s">
        <v>1972</v>
      </c>
      <c r="C134" s="739" t="s">
        <v>571</v>
      </c>
      <c r="D134" s="740" t="s">
        <v>572</v>
      </c>
      <c r="E134" s="739" t="s">
        <v>586</v>
      </c>
      <c r="F134" s="740" t="s">
        <v>1973</v>
      </c>
      <c r="G134" s="739" t="s">
        <v>587</v>
      </c>
      <c r="H134" s="739" t="s">
        <v>1057</v>
      </c>
      <c r="I134" s="739" t="s">
        <v>604</v>
      </c>
      <c r="J134" s="739" t="s">
        <v>1058</v>
      </c>
      <c r="K134" s="739"/>
      <c r="L134" s="741">
        <v>59.780058354556573</v>
      </c>
      <c r="M134" s="741">
        <v>2</v>
      </c>
      <c r="N134" s="742">
        <v>119.56011670911315</v>
      </c>
    </row>
    <row r="135" spans="1:14" ht="14.4" customHeight="1" x14ac:dyDescent="0.3">
      <c r="A135" s="737" t="s">
        <v>560</v>
      </c>
      <c r="B135" s="738" t="s">
        <v>1972</v>
      </c>
      <c r="C135" s="739" t="s">
        <v>571</v>
      </c>
      <c r="D135" s="740" t="s">
        <v>572</v>
      </c>
      <c r="E135" s="739" t="s">
        <v>586</v>
      </c>
      <c r="F135" s="740" t="s">
        <v>1973</v>
      </c>
      <c r="G135" s="739" t="s">
        <v>587</v>
      </c>
      <c r="H135" s="739" t="s">
        <v>1059</v>
      </c>
      <c r="I135" s="739" t="s">
        <v>1060</v>
      </c>
      <c r="J135" s="739" t="s">
        <v>1061</v>
      </c>
      <c r="K135" s="739" t="s">
        <v>1062</v>
      </c>
      <c r="L135" s="741">
        <v>46.378205128205124</v>
      </c>
      <c r="M135" s="741">
        <v>39</v>
      </c>
      <c r="N135" s="742">
        <v>1808.7499999999998</v>
      </c>
    </row>
    <row r="136" spans="1:14" ht="14.4" customHeight="1" x14ac:dyDescent="0.3">
      <c r="A136" s="737" t="s">
        <v>560</v>
      </c>
      <c r="B136" s="738" t="s">
        <v>1972</v>
      </c>
      <c r="C136" s="739" t="s">
        <v>571</v>
      </c>
      <c r="D136" s="740" t="s">
        <v>572</v>
      </c>
      <c r="E136" s="739" t="s">
        <v>586</v>
      </c>
      <c r="F136" s="740" t="s">
        <v>1973</v>
      </c>
      <c r="G136" s="739" t="s">
        <v>587</v>
      </c>
      <c r="H136" s="739" t="s">
        <v>1063</v>
      </c>
      <c r="I136" s="739" t="s">
        <v>1064</v>
      </c>
      <c r="J136" s="739" t="s">
        <v>1065</v>
      </c>
      <c r="K136" s="739" t="s">
        <v>1066</v>
      </c>
      <c r="L136" s="741">
        <v>111.51920920878858</v>
      </c>
      <c r="M136" s="741">
        <v>40</v>
      </c>
      <c r="N136" s="742">
        <v>4460.7683683515434</v>
      </c>
    </row>
    <row r="137" spans="1:14" ht="14.4" customHeight="1" x14ac:dyDescent="0.3">
      <c r="A137" s="737" t="s">
        <v>560</v>
      </c>
      <c r="B137" s="738" t="s">
        <v>1972</v>
      </c>
      <c r="C137" s="739" t="s">
        <v>571</v>
      </c>
      <c r="D137" s="740" t="s">
        <v>572</v>
      </c>
      <c r="E137" s="739" t="s">
        <v>586</v>
      </c>
      <c r="F137" s="740" t="s">
        <v>1973</v>
      </c>
      <c r="G137" s="739" t="s">
        <v>587</v>
      </c>
      <c r="H137" s="739" t="s">
        <v>1067</v>
      </c>
      <c r="I137" s="739" t="s">
        <v>1068</v>
      </c>
      <c r="J137" s="739" t="s">
        <v>1069</v>
      </c>
      <c r="K137" s="739" t="s">
        <v>1070</v>
      </c>
      <c r="L137" s="741">
        <v>62.690006606180141</v>
      </c>
      <c r="M137" s="741">
        <v>90</v>
      </c>
      <c r="N137" s="742">
        <v>5642.1005945562129</v>
      </c>
    </row>
    <row r="138" spans="1:14" ht="14.4" customHeight="1" x14ac:dyDescent="0.3">
      <c r="A138" s="737" t="s">
        <v>560</v>
      </c>
      <c r="B138" s="738" t="s">
        <v>1972</v>
      </c>
      <c r="C138" s="739" t="s">
        <v>571</v>
      </c>
      <c r="D138" s="740" t="s">
        <v>572</v>
      </c>
      <c r="E138" s="739" t="s">
        <v>586</v>
      </c>
      <c r="F138" s="740" t="s">
        <v>1973</v>
      </c>
      <c r="G138" s="739" t="s">
        <v>587</v>
      </c>
      <c r="H138" s="739" t="s">
        <v>1071</v>
      </c>
      <c r="I138" s="739" t="s">
        <v>1072</v>
      </c>
      <c r="J138" s="739" t="s">
        <v>1073</v>
      </c>
      <c r="K138" s="739" t="s">
        <v>1074</v>
      </c>
      <c r="L138" s="741">
        <v>1020.7303226890863</v>
      </c>
      <c r="M138" s="741">
        <v>3</v>
      </c>
      <c r="N138" s="742">
        <v>3062.1909680672588</v>
      </c>
    </row>
    <row r="139" spans="1:14" ht="14.4" customHeight="1" x14ac:dyDescent="0.3">
      <c r="A139" s="737" t="s">
        <v>560</v>
      </c>
      <c r="B139" s="738" t="s">
        <v>1972</v>
      </c>
      <c r="C139" s="739" t="s">
        <v>571</v>
      </c>
      <c r="D139" s="740" t="s">
        <v>572</v>
      </c>
      <c r="E139" s="739" t="s">
        <v>586</v>
      </c>
      <c r="F139" s="740" t="s">
        <v>1973</v>
      </c>
      <c r="G139" s="739" t="s">
        <v>587</v>
      </c>
      <c r="H139" s="739" t="s">
        <v>1075</v>
      </c>
      <c r="I139" s="739" t="s">
        <v>1075</v>
      </c>
      <c r="J139" s="739" t="s">
        <v>1076</v>
      </c>
      <c r="K139" s="739" t="s">
        <v>1077</v>
      </c>
      <c r="L139" s="741">
        <v>91.999999999999972</v>
      </c>
      <c r="M139" s="741">
        <v>1</v>
      </c>
      <c r="N139" s="742">
        <v>91.999999999999972</v>
      </c>
    </row>
    <row r="140" spans="1:14" ht="14.4" customHeight="1" x14ac:dyDescent="0.3">
      <c r="A140" s="737" t="s">
        <v>560</v>
      </c>
      <c r="B140" s="738" t="s">
        <v>1972</v>
      </c>
      <c r="C140" s="739" t="s">
        <v>571</v>
      </c>
      <c r="D140" s="740" t="s">
        <v>572</v>
      </c>
      <c r="E140" s="739" t="s">
        <v>586</v>
      </c>
      <c r="F140" s="740" t="s">
        <v>1973</v>
      </c>
      <c r="G140" s="739" t="s">
        <v>587</v>
      </c>
      <c r="H140" s="739" t="s">
        <v>1078</v>
      </c>
      <c r="I140" s="739" t="s">
        <v>604</v>
      </c>
      <c r="J140" s="739" t="s">
        <v>1079</v>
      </c>
      <c r="K140" s="739" t="s">
        <v>1080</v>
      </c>
      <c r="L140" s="741">
        <v>208.32000000000002</v>
      </c>
      <c r="M140" s="741">
        <v>6</v>
      </c>
      <c r="N140" s="742">
        <v>1249.92</v>
      </c>
    </row>
    <row r="141" spans="1:14" ht="14.4" customHeight="1" x14ac:dyDescent="0.3">
      <c r="A141" s="737" t="s">
        <v>560</v>
      </c>
      <c r="B141" s="738" t="s">
        <v>1972</v>
      </c>
      <c r="C141" s="739" t="s">
        <v>571</v>
      </c>
      <c r="D141" s="740" t="s">
        <v>572</v>
      </c>
      <c r="E141" s="739" t="s">
        <v>586</v>
      </c>
      <c r="F141" s="740" t="s">
        <v>1973</v>
      </c>
      <c r="G141" s="739" t="s">
        <v>587</v>
      </c>
      <c r="H141" s="739" t="s">
        <v>1081</v>
      </c>
      <c r="I141" s="739" t="s">
        <v>1082</v>
      </c>
      <c r="J141" s="739" t="s">
        <v>1083</v>
      </c>
      <c r="K141" s="739" t="s">
        <v>1084</v>
      </c>
      <c r="L141" s="741">
        <v>382.10968052331691</v>
      </c>
      <c r="M141" s="741">
        <v>51</v>
      </c>
      <c r="N141" s="742">
        <v>19487.593706689164</v>
      </c>
    </row>
    <row r="142" spans="1:14" ht="14.4" customHeight="1" x14ac:dyDescent="0.3">
      <c r="A142" s="737" t="s">
        <v>560</v>
      </c>
      <c r="B142" s="738" t="s">
        <v>1972</v>
      </c>
      <c r="C142" s="739" t="s">
        <v>571</v>
      </c>
      <c r="D142" s="740" t="s">
        <v>572</v>
      </c>
      <c r="E142" s="739" t="s">
        <v>586</v>
      </c>
      <c r="F142" s="740" t="s">
        <v>1973</v>
      </c>
      <c r="G142" s="739" t="s">
        <v>587</v>
      </c>
      <c r="H142" s="739" t="s">
        <v>1085</v>
      </c>
      <c r="I142" s="739" t="s">
        <v>604</v>
      </c>
      <c r="J142" s="739" t="s">
        <v>1086</v>
      </c>
      <c r="K142" s="739"/>
      <c r="L142" s="741">
        <v>251.961489214626</v>
      </c>
      <c r="M142" s="741">
        <v>3</v>
      </c>
      <c r="N142" s="742">
        <v>755.884467643878</v>
      </c>
    </row>
    <row r="143" spans="1:14" ht="14.4" customHeight="1" x14ac:dyDescent="0.3">
      <c r="A143" s="737" t="s">
        <v>560</v>
      </c>
      <c r="B143" s="738" t="s">
        <v>1972</v>
      </c>
      <c r="C143" s="739" t="s">
        <v>571</v>
      </c>
      <c r="D143" s="740" t="s">
        <v>572</v>
      </c>
      <c r="E143" s="739" t="s">
        <v>586</v>
      </c>
      <c r="F143" s="740" t="s">
        <v>1973</v>
      </c>
      <c r="G143" s="739" t="s">
        <v>587</v>
      </c>
      <c r="H143" s="739" t="s">
        <v>1087</v>
      </c>
      <c r="I143" s="739" t="s">
        <v>604</v>
      </c>
      <c r="J143" s="739" t="s">
        <v>1088</v>
      </c>
      <c r="K143" s="739"/>
      <c r="L143" s="741">
        <v>20.376117342708039</v>
      </c>
      <c r="M143" s="741">
        <v>1</v>
      </c>
      <c r="N143" s="742">
        <v>20.376117342708039</v>
      </c>
    </row>
    <row r="144" spans="1:14" ht="14.4" customHeight="1" x14ac:dyDescent="0.3">
      <c r="A144" s="737" t="s">
        <v>560</v>
      </c>
      <c r="B144" s="738" t="s">
        <v>1972</v>
      </c>
      <c r="C144" s="739" t="s">
        <v>571</v>
      </c>
      <c r="D144" s="740" t="s">
        <v>572</v>
      </c>
      <c r="E144" s="739" t="s">
        <v>586</v>
      </c>
      <c r="F144" s="740" t="s">
        <v>1973</v>
      </c>
      <c r="G144" s="739" t="s">
        <v>587</v>
      </c>
      <c r="H144" s="739" t="s">
        <v>1089</v>
      </c>
      <c r="I144" s="739" t="s">
        <v>1090</v>
      </c>
      <c r="J144" s="739" t="s">
        <v>1091</v>
      </c>
      <c r="K144" s="739" t="s">
        <v>1092</v>
      </c>
      <c r="L144" s="741">
        <v>45.649999999999991</v>
      </c>
      <c r="M144" s="741">
        <v>2</v>
      </c>
      <c r="N144" s="742">
        <v>91.299999999999983</v>
      </c>
    </row>
    <row r="145" spans="1:14" ht="14.4" customHeight="1" x14ac:dyDescent="0.3">
      <c r="A145" s="737" t="s">
        <v>560</v>
      </c>
      <c r="B145" s="738" t="s">
        <v>1972</v>
      </c>
      <c r="C145" s="739" t="s">
        <v>571</v>
      </c>
      <c r="D145" s="740" t="s">
        <v>572</v>
      </c>
      <c r="E145" s="739" t="s">
        <v>586</v>
      </c>
      <c r="F145" s="740" t="s">
        <v>1973</v>
      </c>
      <c r="G145" s="739" t="s">
        <v>587</v>
      </c>
      <c r="H145" s="739" t="s">
        <v>1093</v>
      </c>
      <c r="I145" s="739" t="s">
        <v>1094</v>
      </c>
      <c r="J145" s="739" t="s">
        <v>1095</v>
      </c>
      <c r="K145" s="739" t="s">
        <v>1096</v>
      </c>
      <c r="L145" s="741">
        <v>2926.4850600094182</v>
      </c>
      <c r="M145" s="741">
        <v>1</v>
      </c>
      <c r="N145" s="742">
        <v>2926.4850600094182</v>
      </c>
    </row>
    <row r="146" spans="1:14" ht="14.4" customHeight="1" x14ac:dyDescent="0.3">
      <c r="A146" s="737" t="s">
        <v>560</v>
      </c>
      <c r="B146" s="738" t="s">
        <v>1972</v>
      </c>
      <c r="C146" s="739" t="s">
        <v>571</v>
      </c>
      <c r="D146" s="740" t="s">
        <v>572</v>
      </c>
      <c r="E146" s="739" t="s">
        <v>586</v>
      </c>
      <c r="F146" s="740" t="s">
        <v>1973</v>
      </c>
      <c r="G146" s="739" t="s">
        <v>587</v>
      </c>
      <c r="H146" s="739" t="s">
        <v>1097</v>
      </c>
      <c r="I146" s="739" t="s">
        <v>1098</v>
      </c>
      <c r="J146" s="739" t="s">
        <v>1099</v>
      </c>
      <c r="K146" s="739" t="s">
        <v>1100</v>
      </c>
      <c r="L146" s="741">
        <v>194.30000000000007</v>
      </c>
      <c r="M146" s="741">
        <v>13</v>
      </c>
      <c r="N146" s="742">
        <v>2525.900000000001</v>
      </c>
    </row>
    <row r="147" spans="1:14" ht="14.4" customHeight="1" x14ac:dyDescent="0.3">
      <c r="A147" s="737" t="s">
        <v>560</v>
      </c>
      <c r="B147" s="738" t="s">
        <v>1972</v>
      </c>
      <c r="C147" s="739" t="s">
        <v>571</v>
      </c>
      <c r="D147" s="740" t="s">
        <v>572</v>
      </c>
      <c r="E147" s="739" t="s">
        <v>586</v>
      </c>
      <c r="F147" s="740" t="s">
        <v>1973</v>
      </c>
      <c r="G147" s="739" t="s">
        <v>587</v>
      </c>
      <c r="H147" s="739" t="s">
        <v>1101</v>
      </c>
      <c r="I147" s="739" t="s">
        <v>668</v>
      </c>
      <c r="J147" s="739" t="s">
        <v>1102</v>
      </c>
      <c r="K147" s="739"/>
      <c r="L147" s="741">
        <v>663.40564070851212</v>
      </c>
      <c r="M147" s="741">
        <v>1</v>
      </c>
      <c r="N147" s="742">
        <v>663.40564070851212</v>
      </c>
    </row>
    <row r="148" spans="1:14" ht="14.4" customHeight="1" x14ac:dyDescent="0.3">
      <c r="A148" s="737" t="s">
        <v>560</v>
      </c>
      <c r="B148" s="738" t="s">
        <v>1972</v>
      </c>
      <c r="C148" s="739" t="s">
        <v>571</v>
      </c>
      <c r="D148" s="740" t="s">
        <v>572</v>
      </c>
      <c r="E148" s="739" t="s">
        <v>586</v>
      </c>
      <c r="F148" s="740" t="s">
        <v>1973</v>
      </c>
      <c r="G148" s="739" t="s">
        <v>587</v>
      </c>
      <c r="H148" s="739" t="s">
        <v>1103</v>
      </c>
      <c r="I148" s="739" t="s">
        <v>604</v>
      </c>
      <c r="J148" s="739" t="s">
        <v>1104</v>
      </c>
      <c r="K148" s="739"/>
      <c r="L148" s="741">
        <v>23.690000000000008</v>
      </c>
      <c r="M148" s="741">
        <v>5</v>
      </c>
      <c r="N148" s="742">
        <v>118.45000000000005</v>
      </c>
    </row>
    <row r="149" spans="1:14" ht="14.4" customHeight="1" x14ac:dyDescent="0.3">
      <c r="A149" s="737" t="s">
        <v>560</v>
      </c>
      <c r="B149" s="738" t="s">
        <v>1972</v>
      </c>
      <c r="C149" s="739" t="s">
        <v>571</v>
      </c>
      <c r="D149" s="740" t="s">
        <v>572</v>
      </c>
      <c r="E149" s="739" t="s">
        <v>586</v>
      </c>
      <c r="F149" s="740" t="s">
        <v>1973</v>
      </c>
      <c r="G149" s="739" t="s">
        <v>587</v>
      </c>
      <c r="H149" s="739" t="s">
        <v>1105</v>
      </c>
      <c r="I149" s="739" t="s">
        <v>1105</v>
      </c>
      <c r="J149" s="739" t="s">
        <v>1106</v>
      </c>
      <c r="K149" s="739" t="s">
        <v>1010</v>
      </c>
      <c r="L149" s="741">
        <v>320.22000000000003</v>
      </c>
      <c r="M149" s="741">
        <v>31.35</v>
      </c>
      <c r="N149" s="742">
        <v>10038.897000000001</v>
      </c>
    </row>
    <row r="150" spans="1:14" ht="14.4" customHeight="1" x14ac:dyDescent="0.3">
      <c r="A150" s="737" t="s">
        <v>560</v>
      </c>
      <c r="B150" s="738" t="s">
        <v>1972</v>
      </c>
      <c r="C150" s="739" t="s">
        <v>571</v>
      </c>
      <c r="D150" s="740" t="s">
        <v>572</v>
      </c>
      <c r="E150" s="739" t="s">
        <v>586</v>
      </c>
      <c r="F150" s="740" t="s">
        <v>1973</v>
      </c>
      <c r="G150" s="739" t="s">
        <v>587</v>
      </c>
      <c r="H150" s="739" t="s">
        <v>1107</v>
      </c>
      <c r="I150" s="739" t="s">
        <v>1108</v>
      </c>
      <c r="J150" s="739" t="s">
        <v>1109</v>
      </c>
      <c r="K150" s="739" t="s">
        <v>1110</v>
      </c>
      <c r="L150" s="741">
        <v>164.03</v>
      </c>
      <c r="M150" s="741">
        <v>3</v>
      </c>
      <c r="N150" s="742">
        <v>492.09000000000003</v>
      </c>
    </row>
    <row r="151" spans="1:14" ht="14.4" customHeight="1" x14ac:dyDescent="0.3">
      <c r="A151" s="737" t="s">
        <v>560</v>
      </c>
      <c r="B151" s="738" t="s">
        <v>1972</v>
      </c>
      <c r="C151" s="739" t="s">
        <v>571</v>
      </c>
      <c r="D151" s="740" t="s">
        <v>572</v>
      </c>
      <c r="E151" s="739" t="s">
        <v>586</v>
      </c>
      <c r="F151" s="740" t="s">
        <v>1973</v>
      </c>
      <c r="G151" s="739" t="s">
        <v>587</v>
      </c>
      <c r="H151" s="739" t="s">
        <v>1111</v>
      </c>
      <c r="I151" s="739" t="s">
        <v>1112</v>
      </c>
      <c r="J151" s="739" t="s">
        <v>1113</v>
      </c>
      <c r="K151" s="739" t="s">
        <v>1114</v>
      </c>
      <c r="L151" s="741">
        <v>103.56999999999998</v>
      </c>
      <c r="M151" s="741">
        <v>60</v>
      </c>
      <c r="N151" s="742">
        <v>6214.1999999999989</v>
      </c>
    </row>
    <row r="152" spans="1:14" ht="14.4" customHeight="1" x14ac:dyDescent="0.3">
      <c r="A152" s="737" t="s">
        <v>560</v>
      </c>
      <c r="B152" s="738" t="s">
        <v>1972</v>
      </c>
      <c r="C152" s="739" t="s">
        <v>571</v>
      </c>
      <c r="D152" s="740" t="s">
        <v>572</v>
      </c>
      <c r="E152" s="739" t="s">
        <v>586</v>
      </c>
      <c r="F152" s="740" t="s">
        <v>1973</v>
      </c>
      <c r="G152" s="739" t="s">
        <v>587</v>
      </c>
      <c r="H152" s="739" t="s">
        <v>1115</v>
      </c>
      <c r="I152" s="739" t="s">
        <v>1116</v>
      </c>
      <c r="J152" s="739" t="s">
        <v>1117</v>
      </c>
      <c r="K152" s="739"/>
      <c r="L152" s="741">
        <v>577.26973446874058</v>
      </c>
      <c r="M152" s="741">
        <v>12</v>
      </c>
      <c r="N152" s="742">
        <v>6927.236813624887</v>
      </c>
    </row>
    <row r="153" spans="1:14" ht="14.4" customHeight="1" x14ac:dyDescent="0.3">
      <c r="A153" s="737" t="s">
        <v>560</v>
      </c>
      <c r="B153" s="738" t="s">
        <v>1972</v>
      </c>
      <c r="C153" s="739" t="s">
        <v>571</v>
      </c>
      <c r="D153" s="740" t="s">
        <v>572</v>
      </c>
      <c r="E153" s="739" t="s">
        <v>586</v>
      </c>
      <c r="F153" s="740" t="s">
        <v>1973</v>
      </c>
      <c r="G153" s="739" t="s">
        <v>587</v>
      </c>
      <c r="H153" s="739" t="s">
        <v>1118</v>
      </c>
      <c r="I153" s="739" t="s">
        <v>1119</v>
      </c>
      <c r="J153" s="739" t="s">
        <v>1120</v>
      </c>
      <c r="K153" s="739" t="s">
        <v>1121</v>
      </c>
      <c r="L153" s="741">
        <v>566.54000000000008</v>
      </c>
      <c r="M153" s="741">
        <v>1</v>
      </c>
      <c r="N153" s="742">
        <v>566.54000000000008</v>
      </c>
    </row>
    <row r="154" spans="1:14" ht="14.4" customHeight="1" x14ac:dyDescent="0.3">
      <c r="A154" s="737" t="s">
        <v>560</v>
      </c>
      <c r="B154" s="738" t="s">
        <v>1972</v>
      </c>
      <c r="C154" s="739" t="s">
        <v>571</v>
      </c>
      <c r="D154" s="740" t="s">
        <v>572</v>
      </c>
      <c r="E154" s="739" t="s">
        <v>586</v>
      </c>
      <c r="F154" s="740" t="s">
        <v>1973</v>
      </c>
      <c r="G154" s="739" t="s">
        <v>587</v>
      </c>
      <c r="H154" s="739" t="s">
        <v>1122</v>
      </c>
      <c r="I154" s="739" t="s">
        <v>1123</v>
      </c>
      <c r="J154" s="739" t="s">
        <v>590</v>
      </c>
      <c r="K154" s="739" t="s">
        <v>1124</v>
      </c>
      <c r="L154" s="741">
        <v>201.29999999999998</v>
      </c>
      <c r="M154" s="741">
        <v>29</v>
      </c>
      <c r="N154" s="742">
        <v>5837.7</v>
      </c>
    </row>
    <row r="155" spans="1:14" ht="14.4" customHeight="1" x14ac:dyDescent="0.3">
      <c r="A155" s="737" t="s">
        <v>560</v>
      </c>
      <c r="B155" s="738" t="s">
        <v>1972</v>
      </c>
      <c r="C155" s="739" t="s">
        <v>571</v>
      </c>
      <c r="D155" s="740" t="s">
        <v>572</v>
      </c>
      <c r="E155" s="739" t="s">
        <v>586</v>
      </c>
      <c r="F155" s="740" t="s">
        <v>1973</v>
      </c>
      <c r="G155" s="739" t="s">
        <v>587</v>
      </c>
      <c r="H155" s="739" t="s">
        <v>1125</v>
      </c>
      <c r="I155" s="739" t="s">
        <v>1126</v>
      </c>
      <c r="J155" s="739" t="s">
        <v>1127</v>
      </c>
      <c r="K155" s="739" t="s">
        <v>1128</v>
      </c>
      <c r="L155" s="741">
        <v>157.87</v>
      </c>
      <c r="M155" s="741">
        <v>1</v>
      </c>
      <c r="N155" s="742">
        <v>157.87</v>
      </c>
    </row>
    <row r="156" spans="1:14" ht="14.4" customHeight="1" x14ac:dyDescent="0.3">
      <c r="A156" s="737" t="s">
        <v>560</v>
      </c>
      <c r="B156" s="738" t="s">
        <v>1972</v>
      </c>
      <c r="C156" s="739" t="s">
        <v>571</v>
      </c>
      <c r="D156" s="740" t="s">
        <v>572</v>
      </c>
      <c r="E156" s="739" t="s">
        <v>586</v>
      </c>
      <c r="F156" s="740" t="s">
        <v>1973</v>
      </c>
      <c r="G156" s="739" t="s">
        <v>587</v>
      </c>
      <c r="H156" s="739" t="s">
        <v>1129</v>
      </c>
      <c r="I156" s="739" t="s">
        <v>1130</v>
      </c>
      <c r="J156" s="739" t="s">
        <v>1131</v>
      </c>
      <c r="K156" s="739" t="s">
        <v>1132</v>
      </c>
      <c r="L156" s="741">
        <v>67.399777543452188</v>
      </c>
      <c r="M156" s="741">
        <v>45</v>
      </c>
      <c r="N156" s="742">
        <v>3032.9899894553487</v>
      </c>
    </row>
    <row r="157" spans="1:14" ht="14.4" customHeight="1" x14ac:dyDescent="0.3">
      <c r="A157" s="737" t="s">
        <v>560</v>
      </c>
      <c r="B157" s="738" t="s">
        <v>1972</v>
      </c>
      <c r="C157" s="739" t="s">
        <v>571</v>
      </c>
      <c r="D157" s="740" t="s">
        <v>572</v>
      </c>
      <c r="E157" s="739" t="s">
        <v>586</v>
      </c>
      <c r="F157" s="740" t="s">
        <v>1973</v>
      </c>
      <c r="G157" s="739" t="s">
        <v>587</v>
      </c>
      <c r="H157" s="739" t="s">
        <v>599</v>
      </c>
      <c r="I157" s="739" t="s">
        <v>600</v>
      </c>
      <c r="J157" s="739" t="s">
        <v>601</v>
      </c>
      <c r="K157" s="739" t="s">
        <v>602</v>
      </c>
      <c r="L157" s="741">
        <v>275.31</v>
      </c>
      <c r="M157" s="741">
        <v>2</v>
      </c>
      <c r="N157" s="742">
        <v>550.62</v>
      </c>
    </row>
    <row r="158" spans="1:14" ht="14.4" customHeight="1" x14ac:dyDescent="0.3">
      <c r="A158" s="737" t="s">
        <v>560</v>
      </c>
      <c r="B158" s="738" t="s">
        <v>1972</v>
      </c>
      <c r="C158" s="739" t="s">
        <v>571</v>
      </c>
      <c r="D158" s="740" t="s">
        <v>572</v>
      </c>
      <c r="E158" s="739" t="s">
        <v>586</v>
      </c>
      <c r="F158" s="740" t="s">
        <v>1973</v>
      </c>
      <c r="G158" s="739" t="s">
        <v>587</v>
      </c>
      <c r="H158" s="739" t="s">
        <v>1133</v>
      </c>
      <c r="I158" s="739" t="s">
        <v>1134</v>
      </c>
      <c r="J158" s="739" t="s">
        <v>1135</v>
      </c>
      <c r="K158" s="739" t="s">
        <v>1136</v>
      </c>
      <c r="L158" s="741">
        <v>2072.42</v>
      </c>
      <c r="M158" s="741">
        <v>9</v>
      </c>
      <c r="N158" s="742">
        <v>18651.78</v>
      </c>
    </row>
    <row r="159" spans="1:14" ht="14.4" customHeight="1" x14ac:dyDescent="0.3">
      <c r="A159" s="737" t="s">
        <v>560</v>
      </c>
      <c r="B159" s="738" t="s">
        <v>1972</v>
      </c>
      <c r="C159" s="739" t="s">
        <v>571</v>
      </c>
      <c r="D159" s="740" t="s">
        <v>572</v>
      </c>
      <c r="E159" s="739" t="s">
        <v>586</v>
      </c>
      <c r="F159" s="740" t="s">
        <v>1973</v>
      </c>
      <c r="G159" s="739" t="s">
        <v>587</v>
      </c>
      <c r="H159" s="739" t="s">
        <v>1137</v>
      </c>
      <c r="I159" s="739" t="s">
        <v>1137</v>
      </c>
      <c r="J159" s="739" t="s">
        <v>1138</v>
      </c>
      <c r="K159" s="739" t="s">
        <v>634</v>
      </c>
      <c r="L159" s="741">
        <v>365.97</v>
      </c>
      <c r="M159" s="741">
        <v>10</v>
      </c>
      <c r="N159" s="742">
        <v>3659.7000000000003</v>
      </c>
    </row>
    <row r="160" spans="1:14" ht="14.4" customHeight="1" x14ac:dyDescent="0.3">
      <c r="A160" s="737" t="s">
        <v>560</v>
      </c>
      <c r="B160" s="738" t="s">
        <v>1972</v>
      </c>
      <c r="C160" s="739" t="s">
        <v>571</v>
      </c>
      <c r="D160" s="740" t="s">
        <v>572</v>
      </c>
      <c r="E160" s="739" t="s">
        <v>586</v>
      </c>
      <c r="F160" s="740" t="s">
        <v>1973</v>
      </c>
      <c r="G160" s="739" t="s">
        <v>587</v>
      </c>
      <c r="H160" s="739" t="s">
        <v>1139</v>
      </c>
      <c r="I160" s="739" t="s">
        <v>1140</v>
      </c>
      <c r="J160" s="739" t="s">
        <v>1141</v>
      </c>
      <c r="K160" s="739" t="s">
        <v>1142</v>
      </c>
      <c r="L160" s="741">
        <v>74.219920546674317</v>
      </c>
      <c r="M160" s="741">
        <v>2</v>
      </c>
      <c r="N160" s="742">
        <v>148.43984109334863</v>
      </c>
    </row>
    <row r="161" spans="1:14" ht="14.4" customHeight="1" x14ac:dyDescent="0.3">
      <c r="A161" s="737" t="s">
        <v>560</v>
      </c>
      <c r="B161" s="738" t="s">
        <v>1972</v>
      </c>
      <c r="C161" s="739" t="s">
        <v>571</v>
      </c>
      <c r="D161" s="740" t="s">
        <v>572</v>
      </c>
      <c r="E161" s="739" t="s">
        <v>586</v>
      </c>
      <c r="F161" s="740" t="s">
        <v>1973</v>
      </c>
      <c r="G161" s="739" t="s">
        <v>587</v>
      </c>
      <c r="H161" s="739" t="s">
        <v>1143</v>
      </c>
      <c r="I161" s="739" t="s">
        <v>1144</v>
      </c>
      <c r="J161" s="739" t="s">
        <v>1145</v>
      </c>
      <c r="K161" s="739" t="s">
        <v>1114</v>
      </c>
      <c r="L161" s="741">
        <v>37.659999999999997</v>
      </c>
      <c r="M161" s="741">
        <v>20</v>
      </c>
      <c r="N161" s="742">
        <v>753.19999999999993</v>
      </c>
    </row>
    <row r="162" spans="1:14" ht="14.4" customHeight="1" x14ac:dyDescent="0.3">
      <c r="A162" s="737" t="s">
        <v>560</v>
      </c>
      <c r="B162" s="738" t="s">
        <v>1972</v>
      </c>
      <c r="C162" s="739" t="s">
        <v>571</v>
      </c>
      <c r="D162" s="740" t="s">
        <v>572</v>
      </c>
      <c r="E162" s="739" t="s">
        <v>586</v>
      </c>
      <c r="F162" s="740" t="s">
        <v>1973</v>
      </c>
      <c r="G162" s="739" t="s">
        <v>587</v>
      </c>
      <c r="H162" s="739" t="s">
        <v>1146</v>
      </c>
      <c r="I162" s="739" t="s">
        <v>1147</v>
      </c>
      <c r="J162" s="739" t="s">
        <v>1148</v>
      </c>
      <c r="K162" s="739" t="s">
        <v>1149</v>
      </c>
      <c r="L162" s="741">
        <v>161.21</v>
      </c>
      <c r="M162" s="741">
        <v>2</v>
      </c>
      <c r="N162" s="742">
        <v>322.42</v>
      </c>
    </row>
    <row r="163" spans="1:14" ht="14.4" customHeight="1" x14ac:dyDescent="0.3">
      <c r="A163" s="737" t="s">
        <v>560</v>
      </c>
      <c r="B163" s="738" t="s">
        <v>1972</v>
      </c>
      <c r="C163" s="739" t="s">
        <v>571</v>
      </c>
      <c r="D163" s="740" t="s">
        <v>572</v>
      </c>
      <c r="E163" s="739" t="s">
        <v>586</v>
      </c>
      <c r="F163" s="740" t="s">
        <v>1973</v>
      </c>
      <c r="G163" s="739" t="s">
        <v>587</v>
      </c>
      <c r="H163" s="739" t="s">
        <v>1150</v>
      </c>
      <c r="I163" s="739" t="s">
        <v>1150</v>
      </c>
      <c r="J163" s="739" t="s">
        <v>1151</v>
      </c>
      <c r="K163" s="739" t="s">
        <v>1152</v>
      </c>
      <c r="L163" s="741">
        <v>667.92976165786479</v>
      </c>
      <c r="M163" s="741">
        <v>3</v>
      </c>
      <c r="N163" s="742">
        <v>2003.7892849735945</v>
      </c>
    </row>
    <row r="164" spans="1:14" ht="14.4" customHeight="1" x14ac:dyDescent="0.3">
      <c r="A164" s="737" t="s">
        <v>560</v>
      </c>
      <c r="B164" s="738" t="s">
        <v>1972</v>
      </c>
      <c r="C164" s="739" t="s">
        <v>571</v>
      </c>
      <c r="D164" s="740" t="s">
        <v>572</v>
      </c>
      <c r="E164" s="739" t="s">
        <v>586</v>
      </c>
      <c r="F164" s="740" t="s">
        <v>1973</v>
      </c>
      <c r="G164" s="739" t="s">
        <v>587</v>
      </c>
      <c r="H164" s="739" t="s">
        <v>1153</v>
      </c>
      <c r="I164" s="739" t="s">
        <v>1154</v>
      </c>
      <c r="J164" s="739" t="s">
        <v>1155</v>
      </c>
      <c r="K164" s="739" t="s">
        <v>1156</v>
      </c>
      <c r="L164" s="741">
        <v>539.39</v>
      </c>
      <c r="M164" s="741">
        <v>1</v>
      </c>
      <c r="N164" s="742">
        <v>539.39</v>
      </c>
    </row>
    <row r="165" spans="1:14" ht="14.4" customHeight="1" x14ac:dyDescent="0.3">
      <c r="A165" s="737" t="s">
        <v>560</v>
      </c>
      <c r="B165" s="738" t="s">
        <v>1972</v>
      </c>
      <c r="C165" s="739" t="s">
        <v>571</v>
      </c>
      <c r="D165" s="740" t="s">
        <v>572</v>
      </c>
      <c r="E165" s="739" t="s">
        <v>586</v>
      </c>
      <c r="F165" s="740" t="s">
        <v>1973</v>
      </c>
      <c r="G165" s="739" t="s">
        <v>587</v>
      </c>
      <c r="H165" s="739" t="s">
        <v>1157</v>
      </c>
      <c r="I165" s="739" t="s">
        <v>1158</v>
      </c>
      <c r="J165" s="739" t="s">
        <v>1159</v>
      </c>
      <c r="K165" s="739" t="s">
        <v>1160</v>
      </c>
      <c r="L165" s="741">
        <v>75.639999999999986</v>
      </c>
      <c r="M165" s="741">
        <v>4</v>
      </c>
      <c r="N165" s="742">
        <v>302.55999999999995</v>
      </c>
    </row>
    <row r="166" spans="1:14" ht="14.4" customHeight="1" x14ac:dyDescent="0.3">
      <c r="A166" s="737" t="s">
        <v>560</v>
      </c>
      <c r="B166" s="738" t="s">
        <v>1972</v>
      </c>
      <c r="C166" s="739" t="s">
        <v>571</v>
      </c>
      <c r="D166" s="740" t="s">
        <v>572</v>
      </c>
      <c r="E166" s="739" t="s">
        <v>586</v>
      </c>
      <c r="F166" s="740" t="s">
        <v>1973</v>
      </c>
      <c r="G166" s="739" t="s">
        <v>587</v>
      </c>
      <c r="H166" s="739" t="s">
        <v>1161</v>
      </c>
      <c r="I166" s="739" t="s">
        <v>1162</v>
      </c>
      <c r="J166" s="739" t="s">
        <v>1163</v>
      </c>
      <c r="K166" s="739" t="s">
        <v>1164</v>
      </c>
      <c r="L166" s="741">
        <v>104.16999999999993</v>
      </c>
      <c r="M166" s="741">
        <v>2</v>
      </c>
      <c r="N166" s="742">
        <v>208.33999999999986</v>
      </c>
    </row>
    <row r="167" spans="1:14" ht="14.4" customHeight="1" x14ac:dyDescent="0.3">
      <c r="A167" s="737" t="s">
        <v>560</v>
      </c>
      <c r="B167" s="738" t="s">
        <v>1972</v>
      </c>
      <c r="C167" s="739" t="s">
        <v>571</v>
      </c>
      <c r="D167" s="740" t="s">
        <v>572</v>
      </c>
      <c r="E167" s="739" t="s">
        <v>586</v>
      </c>
      <c r="F167" s="740" t="s">
        <v>1973</v>
      </c>
      <c r="G167" s="739" t="s">
        <v>587</v>
      </c>
      <c r="H167" s="739" t="s">
        <v>1165</v>
      </c>
      <c r="I167" s="739" t="s">
        <v>1166</v>
      </c>
      <c r="J167" s="739" t="s">
        <v>1167</v>
      </c>
      <c r="K167" s="739" t="s">
        <v>1168</v>
      </c>
      <c r="L167" s="741">
        <v>770.43</v>
      </c>
      <c r="M167" s="741">
        <v>2</v>
      </c>
      <c r="N167" s="742">
        <v>1540.86</v>
      </c>
    </row>
    <row r="168" spans="1:14" ht="14.4" customHeight="1" x14ac:dyDescent="0.3">
      <c r="A168" s="737" t="s">
        <v>560</v>
      </c>
      <c r="B168" s="738" t="s">
        <v>1972</v>
      </c>
      <c r="C168" s="739" t="s">
        <v>571</v>
      </c>
      <c r="D168" s="740" t="s">
        <v>572</v>
      </c>
      <c r="E168" s="739" t="s">
        <v>586</v>
      </c>
      <c r="F168" s="740" t="s">
        <v>1973</v>
      </c>
      <c r="G168" s="739" t="s">
        <v>587</v>
      </c>
      <c r="H168" s="739" t="s">
        <v>1169</v>
      </c>
      <c r="I168" s="739" t="s">
        <v>1170</v>
      </c>
      <c r="J168" s="739" t="s">
        <v>1171</v>
      </c>
      <c r="K168" s="739" t="s">
        <v>1172</v>
      </c>
      <c r="L168" s="741">
        <v>410.17</v>
      </c>
      <c r="M168" s="741">
        <v>6</v>
      </c>
      <c r="N168" s="742">
        <v>2461.02</v>
      </c>
    </row>
    <row r="169" spans="1:14" ht="14.4" customHeight="1" x14ac:dyDescent="0.3">
      <c r="A169" s="737" t="s">
        <v>560</v>
      </c>
      <c r="B169" s="738" t="s">
        <v>1972</v>
      </c>
      <c r="C169" s="739" t="s">
        <v>571</v>
      </c>
      <c r="D169" s="740" t="s">
        <v>572</v>
      </c>
      <c r="E169" s="739" t="s">
        <v>586</v>
      </c>
      <c r="F169" s="740" t="s">
        <v>1973</v>
      </c>
      <c r="G169" s="739" t="s">
        <v>587</v>
      </c>
      <c r="H169" s="739" t="s">
        <v>1173</v>
      </c>
      <c r="I169" s="739" t="s">
        <v>1174</v>
      </c>
      <c r="J169" s="739" t="s">
        <v>1175</v>
      </c>
      <c r="K169" s="739" t="s">
        <v>1176</v>
      </c>
      <c r="L169" s="741">
        <v>124.77000000000001</v>
      </c>
      <c r="M169" s="741">
        <v>5</v>
      </c>
      <c r="N169" s="742">
        <v>623.85</v>
      </c>
    </row>
    <row r="170" spans="1:14" ht="14.4" customHeight="1" x14ac:dyDescent="0.3">
      <c r="A170" s="737" t="s">
        <v>560</v>
      </c>
      <c r="B170" s="738" t="s">
        <v>1972</v>
      </c>
      <c r="C170" s="739" t="s">
        <v>571</v>
      </c>
      <c r="D170" s="740" t="s">
        <v>572</v>
      </c>
      <c r="E170" s="739" t="s">
        <v>586</v>
      </c>
      <c r="F170" s="740" t="s">
        <v>1973</v>
      </c>
      <c r="G170" s="739" t="s">
        <v>587</v>
      </c>
      <c r="H170" s="739" t="s">
        <v>1177</v>
      </c>
      <c r="I170" s="739" t="s">
        <v>1178</v>
      </c>
      <c r="J170" s="739" t="s">
        <v>1179</v>
      </c>
      <c r="K170" s="739" t="s">
        <v>1114</v>
      </c>
      <c r="L170" s="741">
        <v>80.37</v>
      </c>
      <c r="M170" s="741">
        <v>61</v>
      </c>
      <c r="N170" s="742">
        <v>4902.5700000000006</v>
      </c>
    </row>
    <row r="171" spans="1:14" ht="14.4" customHeight="1" x14ac:dyDescent="0.3">
      <c r="A171" s="737" t="s">
        <v>560</v>
      </c>
      <c r="B171" s="738" t="s">
        <v>1972</v>
      </c>
      <c r="C171" s="739" t="s">
        <v>571</v>
      </c>
      <c r="D171" s="740" t="s">
        <v>572</v>
      </c>
      <c r="E171" s="739" t="s">
        <v>586</v>
      </c>
      <c r="F171" s="740" t="s">
        <v>1973</v>
      </c>
      <c r="G171" s="739" t="s">
        <v>587</v>
      </c>
      <c r="H171" s="739" t="s">
        <v>1180</v>
      </c>
      <c r="I171" s="739" t="s">
        <v>1181</v>
      </c>
      <c r="J171" s="739" t="s">
        <v>1182</v>
      </c>
      <c r="K171" s="739" t="s">
        <v>1183</v>
      </c>
      <c r="L171" s="741">
        <v>81.279999999999987</v>
      </c>
      <c r="M171" s="741">
        <v>1</v>
      </c>
      <c r="N171" s="742">
        <v>81.279999999999987</v>
      </c>
    </row>
    <row r="172" spans="1:14" ht="14.4" customHeight="1" x14ac:dyDescent="0.3">
      <c r="A172" s="737" t="s">
        <v>560</v>
      </c>
      <c r="B172" s="738" t="s">
        <v>1972</v>
      </c>
      <c r="C172" s="739" t="s">
        <v>571</v>
      </c>
      <c r="D172" s="740" t="s">
        <v>572</v>
      </c>
      <c r="E172" s="739" t="s">
        <v>586</v>
      </c>
      <c r="F172" s="740" t="s">
        <v>1973</v>
      </c>
      <c r="G172" s="739" t="s">
        <v>587</v>
      </c>
      <c r="H172" s="739" t="s">
        <v>1184</v>
      </c>
      <c r="I172" s="739" t="s">
        <v>1185</v>
      </c>
      <c r="J172" s="739" t="s">
        <v>1186</v>
      </c>
      <c r="K172" s="739" t="s">
        <v>1136</v>
      </c>
      <c r="L172" s="741">
        <v>934</v>
      </c>
      <c r="M172" s="741">
        <v>30</v>
      </c>
      <c r="N172" s="742">
        <v>28020</v>
      </c>
    </row>
    <row r="173" spans="1:14" ht="14.4" customHeight="1" x14ac:dyDescent="0.3">
      <c r="A173" s="737" t="s">
        <v>560</v>
      </c>
      <c r="B173" s="738" t="s">
        <v>1972</v>
      </c>
      <c r="C173" s="739" t="s">
        <v>571</v>
      </c>
      <c r="D173" s="740" t="s">
        <v>572</v>
      </c>
      <c r="E173" s="739" t="s">
        <v>586</v>
      </c>
      <c r="F173" s="740" t="s">
        <v>1973</v>
      </c>
      <c r="G173" s="739" t="s">
        <v>587</v>
      </c>
      <c r="H173" s="739" t="s">
        <v>1187</v>
      </c>
      <c r="I173" s="739" t="s">
        <v>604</v>
      </c>
      <c r="J173" s="739" t="s">
        <v>1188</v>
      </c>
      <c r="K173" s="739" t="s">
        <v>1189</v>
      </c>
      <c r="L173" s="741">
        <v>396.72031152647969</v>
      </c>
      <c r="M173" s="741">
        <v>321</v>
      </c>
      <c r="N173" s="742">
        <v>127347.21999999999</v>
      </c>
    </row>
    <row r="174" spans="1:14" ht="14.4" customHeight="1" x14ac:dyDescent="0.3">
      <c r="A174" s="737" t="s">
        <v>560</v>
      </c>
      <c r="B174" s="738" t="s">
        <v>1972</v>
      </c>
      <c r="C174" s="739" t="s">
        <v>571</v>
      </c>
      <c r="D174" s="740" t="s">
        <v>572</v>
      </c>
      <c r="E174" s="739" t="s">
        <v>586</v>
      </c>
      <c r="F174" s="740" t="s">
        <v>1973</v>
      </c>
      <c r="G174" s="739" t="s">
        <v>587</v>
      </c>
      <c r="H174" s="739" t="s">
        <v>1190</v>
      </c>
      <c r="I174" s="739" t="s">
        <v>1190</v>
      </c>
      <c r="J174" s="739" t="s">
        <v>1191</v>
      </c>
      <c r="K174" s="739" t="s">
        <v>1192</v>
      </c>
      <c r="L174" s="741">
        <v>841.49991787824513</v>
      </c>
      <c r="M174" s="741">
        <v>101</v>
      </c>
      <c r="N174" s="742">
        <v>84991.491705702763</v>
      </c>
    </row>
    <row r="175" spans="1:14" ht="14.4" customHeight="1" x14ac:dyDescent="0.3">
      <c r="A175" s="737" t="s">
        <v>560</v>
      </c>
      <c r="B175" s="738" t="s">
        <v>1972</v>
      </c>
      <c r="C175" s="739" t="s">
        <v>571</v>
      </c>
      <c r="D175" s="740" t="s">
        <v>572</v>
      </c>
      <c r="E175" s="739" t="s">
        <v>586</v>
      </c>
      <c r="F175" s="740" t="s">
        <v>1973</v>
      </c>
      <c r="G175" s="739" t="s">
        <v>587</v>
      </c>
      <c r="H175" s="739" t="s">
        <v>1193</v>
      </c>
      <c r="I175" s="739" t="s">
        <v>1194</v>
      </c>
      <c r="J175" s="739" t="s">
        <v>1195</v>
      </c>
      <c r="K175" s="739" t="s">
        <v>1196</v>
      </c>
      <c r="L175" s="741">
        <v>84.380000000000038</v>
      </c>
      <c r="M175" s="741">
        <v>2</v>
      </c>
      <c r="N175" s="742">
        <v>168.76000000000008</v>
      </c>
    </row>
    <row r="176" spans="1:14" ht="14.4" customHeight="1" x14ac:dyDescent="0.3">
      <c r="A176" s="737" t="s">
        <v>560</v>
      </c>
      <c r="B176" s="738" t="s">
        <v>1972</v>
      </c>
      <c r="C176" s="739" t="s">
        <v>571</v>
      </c>
      <c r="D176" s="740" t="s">
        <v>572</v>
      </c>
      <c r="E176" s="739" t="s">
        <v>586</v>
      </c>
      <c r="F176" s="740" t="s">
        <v>1973</v>
      </c>
      <c r="G176" s="739" t="s">
        <v>587</v>
      </c>
      <c r="H176" s="739" t="s">
        <v>1197</v>
      </c>
      <c r="I176" s="739" t="s">
        <v>1198</v>
      </c>
      <c r="J176" s="739" t="s">
        <v>1199</v>
      </c>
      <c r="K176" s="739" t="s">
        <v>1200</v>
      </c>
      <c r="L176" s="741">
        <v>218.9</v>
      </c>
      <c r="M176" s="741">
        <v>10</v>
      </c>
      <c r="N176" s="742">
        <v>2189</v>
      </c>
    </row>
    <row r="177" spans="1:14" ht="14.4" customHeight="1" x14ac:dyDescent="0.3">
      <c r="A177" s="737" t="s">
        <v>560</v>
      </c>
      <c r="B177" s="738" t="s">
        <v>1972</v>
      </c>
      <c r="C177" s="739" t="s">
        <v>571</v>
      </c>
      <c r="D177" s="740" t="s">
        <v>572</v>
      </c>
      <c r="E177" s="739" t="s">
        <v>586</v>
      </c>
      <c r="F177" s="740" t="s">
        <v>1973</v>
      </c>
      <c r="G177" s="739" t="s">
        <v>587</v>
      </c>
      <c r="H177" s="739" t="s">
        <v>1201</v>
      </c>
      <c r="I177" s="739" t="s">
        <v>1202</v>
      </c>
      <c r="J177" s="739" t="s">
        <v>1203</v>
      </c>
      <c r="K177" s="739" t="s">
        <v>1204</v>
      </c>
      <c r="L177" s="741">
        <v>660</v>
      </c>
      <c r="M177" s="741">
        <v>4</v>
      </c>
      <c r="N177" s="742">
        <v>2640</v>
      </c>
    </row>
    <row r="178" spans="1:14" ht="14.4" customHeight="1" x14ac:dyDescent="0.3">
      <c r="A178" s="737" t="s">
        <v>560</v>
      </c>
      <c r="B178" s="738" t="s">
        <v>1972</v>
      </c>
      <c r="C178" s="739" t="s">
        <v>571</v>
      </c>
      <c r="D178" s="740" t="s">
        <v>572</v>
      </c>
      <c r="E178" s="739" t="s">
        <v>586</v>
      </c>
      <c r="F178" s="740" t="s">
        <v>1973</v>
      </c>
      <c r="G178" s="739" t="s">
        <v>587</v>
      </c>
      <c r="H178" s="739" t="s">
        <v>1205</v>
      </c>
      <c r="I178" s="739" t="s">
        <v>1206</v>
      </c>
      <c r="J178" s="739" t="s">
        <v>720</v>
      </c>
      <c r="K178" s="739" t="s">
        <v>1207</v>
      </c>
      <c r="L178" s="741">
        <v>120.9</v>
      </c>
      <c r="M178" s="741">
        <v>1</v>
      </c>
      <c r="N178" s="742">
        <v>120.9</v>
      </c>
    </row>
    <row r="179" spans="1:14" ht="14.4" customHeight="1" x14ac:dyDescent="0.3">
      <c r="A179" s="737" t="s">
        <v>560</v>
      </c>
      <c r="B179" s="738" t="s">
        <v>1972</v>
      </c>
      <c r="C179" s="739" t="s">
        <v>571</v>
      </c>
      <c r="D179" s="740" t="s">
        <v>572</v>
      </c>
      <c r="E179" s="739" t="s">
        <v>586</v>
      </c>
      <c r="F179" s="740" t="s">
        <v>1973</v>
      </c>
      <c r="G179" s="739" t="s">
        <v>587</v>
      </c>
      <c r="H179" s="739" t="s">
        <v>1208</v>
      </c>
      <c r="I179" s="739" t="s">
        <v>1208</v>
      </c>
      <c r="J179" s="739" t="s">
        <v>1209</v>
      </c>
      <c r="K179" s="739" t="s">
        <v>1010</v>
      </c>
      <c r="L179" s="741">
        <v>396.00000000000006</v>
      </c>
      <c r="M179" s="741">
        <v>7</v>
      </c>
      <c r="N179" s="742">
        <v>2772.0000000000005</v>
      </c>
    </row>
    <row r="180" spans="1:14" ht="14.4" customHeight="1" x14ac:dyDescent="0.3">
      <c r="A180" s="737" t="s">
        <v>560</v>
      </c>
      <c r="B180" s="738" t="s">
        <v>1972</v>
      </c>
      <c r="C180" s="739" t="s">
        <v>571</v>
      </c>
      <c r="D180" s="740" t="s">
        <v>572</v>
      </c>
      <c r="E180" s="739" t="s">
        <v>586</v>
      </c>
      <c r="F180" s="740" t="s">
        <v>1973</v>
      </c>
      <c r="G180" s="739" t="s">
        <v>587</v>
      </c>
      <c r="H180" s="739" t="s">
        <v>1210</v>
      </c>
      <c r="I180" s="739" t="s">
        <v>1211</v>
      </c>
      <c r="J180" s="739" t="s">
        <v>1212</v>
      </c>
      <c r="K180" s="739" t="s">
        <v>1213</v>
      </c>
      <c r="L180" s="741">
        <v>120.51999999999998</v>
      </c>
      <c r="M180" s="741">
        <v>1</v>
      </c>
      <c r="N180" s="742">
        <v>120.51999999999998</v>
      </c>
    </row>
    <row r="181" spans="1:14" ht="14.4" customHeight="1" x14ac:dyDescent="0.3">
      <c r="A181" s="737" t="s">
        <v>560</v>
      </c>
      <c r="B181" s="738" t="s">
        <v>1972</v>
      </c>
      <c r="C181" s="739" t="s">
        <v>571</v>
      </c>
      <c r="D181" s="740" t="s">
        <v>572</v>
      </c>
      <c r="E181" s="739" t="s">
        <v>586</v>
      </c>
      <c r="F181" s="740" t="s">
        <v>1973</v>
      </c>
      <c r="G181" s="739" t="s">
        <v>587</v>
      </c>
      <c r="H181" s="739" t="s">
        <v>1214</v>
      </c>
      <c r="I181" s="739" t="s">
        <v>1215</v>
      </c>
      <c r="J181" s="739" t="s">
        <v>1216</v>
      </c>
      <c r="K181" s="739" t="s">
        <v>1217</v>
      </c>
      <c r="L181" s="741">
        <v>107.32999999999994</v>
      </c>
      <c r="M181" s="741">
        <v>1</v>
      </c>
      <c r="N181" s="742">
        <v>107.32999999999994</v>
      </c>
    </row>
    <row r="182" spans="1:14" ht="14.4" customHeight="1" x14ac:dyDescent="0.3">
      <c r="A182" s="737" t="s">
        <v>560</v>
      </c>
      <c r="B182" s="738" t="s">
        <v>1972</v>
      </c>
      <c r="C182" s="739" t="s">
        <v>571</v>
      </c>
      <c r="D182" s="740" t="s">
        <v>572</v>
      </c>
      <c r="E182" s="739" t="s">
        <v>586</v>
      </c>
      <c r="F182" s="740" t="s">
        <v>1973</v>
      </c>
      <c r="G182" s="739" t="s">
        <v>587</v>
      </c>
      <c r="H182" s="739" t="s">
        <v>1218</v>
      </c>
      <c r="I182" s="739" t="s">
        <v>1219</v>
      </c>
      <c r="J182" s="739" t="s">
        <v>1220</v>
      </c>
      <c r="K182" s="739" t="s">
        <v>1221</v>
      </c>
      <c r="L182" s="741">
        <v>357.45</v>
      </c>
      <c r="M182" s="741">
        <v>1</v>
      </c>
      <c r="N182" s="742">
        <v>357.45</v>
      </c>
    </row>
    <row r="183" spans="1:14" ht="14.4" customHeight="1" x14ac:dyDescent="0.3">
      <c r="A183" s="737" t="s">
        <v>560</v>
      </c>
      <c r="B183" s="738" t="s">
        <v>1972</v>
      </c>
      <c r="C183" s="739" t="s">
        <v>571</v>
      </c>
      <c r="D183" s="740" t="s">
        <v>572</v>
      </c>
      <c r="E183" s="739" t="s">
        <v>586</v>
      </c>
      <c r="F183" s="740" t="s">
        <v>1973</v>
      </c>
      <c r="G183" s="739" t="s">
        <v>587</v>
      </c>
      <c r="H183" s="739" t="s">
        <v>1222</v>
      </c>
      <c r="I183" s="739" t="s">
        <v>1223</v>
      </c>
      <c r="J183" s="739" t="s">
        <v>1224</v>
      </c>
      <c r="K183" s="739" t="s">
        <v>1225</v>
      </c>
      <c r="L183" s="741">
        <v>90.72</v>
      </c>
      <c r="M183" s="741">
        <v>2</v>
      </c>
      <c r="N183" s="742">
        <v>181.44</v>
      </c>
    </row>
    <row r="184" spans="1:14" ht="14.4" customHeight="1" x14ac:dyDescent="0.3">
      <c r="A184" s="737" t="s">
        <v>560</v>
      </c>
      <c r="B184" s="738" t="s">
        <v>1972</v>
      </c>
      <c r="C184" s="739" t="s">
        <v>571</v>
      </c>
      <c r="D184" s="740" t="s">
        <v>572</v>
      </c>
      <c r="E184" s="739" t="s">
        <v>586</v>
      </c>
      <c r="F184" s="740" t="s">
        <v>1973</v>
      </c>
      <c r="G184" s="739" t="s">
        <v>587</v>
      </c>
      <c r="H184" s="739" t="s">
        <v>1226</v>
      </c>
      <c r="I184" s="739" t="s">
        <v>1227</v>
      </c>
      <c r="J184" s="739" t="s">
        <v>1228</v>
      </c>
      <c r="K184" s="739" t="s">
        <v>1229</v>
      </c>
      <c r="L184" s="741">
        <v>138.33000000000001</v>
      </c>
      <c r="M184" s="741">
        <v>2</v>
      </c>
      <c r="N184" s="742">
        <v>276.66000000000003</v>
      </c>
    </row>
    <row r="185" spans="1:14" ht="14.4" customHeight="1" x14ac:dyDescent="0.3">
      <c r="A185" s="737" t="s">
        <v>560</v>
      </c>
      <c r="B185" s="738" t="s">
        <v>1972</v>
      </c>
      <c r="C185" s="739" t="s">
        <v>571</v>
      </c>
      <c r="D185" s="740" t="s">
        <v>572</v>
      </c>
      <c r="E185" s="739" t="s">
        <v>586</v>
      </c>
      <c r="F185" s="740" t="s">
        <v>1973</v>
      </c>
      <c r="G185" s="739" t="s">
        <v>587</v>
      </c>
      <c r="H185" s="739" t="s">
        <v>1230</v>
      </c>
      <c r="I185" s="739" t="s">
        <v>1231</v>
      </c>
      <c r="J185" s="739" t="s">
        <v>1232</v>
      </c>
      <c r="K185" s="739" t="s">
        <v>1233</v>
      </c>
      <c r="L185" s="741">
        <v>126.7</v>
      </c>
      <c r="M185" s="741">
        <v>1</v>
      </c>
      <c r="N185" s="742">
        <v>126.7</v>
      </c>
    </row>
    <row r="186" spans="1:14" ht="14.4" customHeight="1" x14ac:dyDescent="0.3">
      <c r="A186" s="737" t="s">
        <v>560</v>
      </c>
      <c r="B186" s="738" t="s">
        <v>1972</v>
      </c>
      <c r="C186" s="739" t="s">
        <v>571</v>
      </c>
      <c r="D186" s="740" t="s">
        <v>572</v>
      </c>
      <c r="E186" s="739" t="s">
        <v>586</v>
      </c>
      <c r="F186" s="740" t="s">
        <v>1973</v>
      </c>
      <c r="G186" s="739" t="s">
        <v>587</v>
      </c>
      <c r="H186" s="739" t="s">
        <v>1234</v>
      </c>
      <c r="I186" s="739" t="s">
        <v>1235</v>
      </c>
      <c r="J186" s="739" t="s">
        <v>1236</v>
      </c>
      <c r="K186" s="739" t="s">
        <v>1237</v>
      </c>
      <c r="L186" s="741">
        <v>462</v>
      </c>
      <c r="M186" s="741">
        <v>50</v>
      </c>
      <c r="N186" s="742">
        <v>23100</v>
      </c>
    </row>
    <row r="187" spans="1:14" ht="14.4" customHeight="1" x14ac:dyDescent="0.3">
      <c r="A187" s="737" t="s">
        <v>560</v>
      </c>
      <c r="B187" s="738" t="s">
        <v>1972</v>
      </c>
      <c r="C187" s="739" t="s">
        <v>571</v>
      </c>
      <c r="D187" s="740" t="s">
        <v>572</v>
      </c>
      <c r="E187" s="739" t="s">
        <v>586</v>
      </c>
      <c r="F187" s="740" t="s">
        <v>1973</v>
      </c>
      <c r="G187" s="739" t="s">
        <v>587</v>
      </c>
      <c r="H187" s="739" t="s">
        <v>1238</v>
      </c>
      <c r="I187" s="739" t="s">
        <v>1238</v>
      </c>
      <c r="J187" s="739" t="s">
        <v>1239</v>
      </c>
      <c r="K187" s="739" t="s">
        <v>1240</v>
      </c>
      <c r="L187" s="741">
        <v>64.269982320126431</v>
      </c>
      <c r="M187" s="741">
        <v>4</v>
      </c>
      <c r="N187" s="742">
        <v>257.07992928050572</v>
      </c>
    </row>
    <row r="188" spans="1:14" ht="14.4" customHeight="1" x14ac:dyDescent="0.3">
      <c r="A188" s="737" t="s">
        <v>560</v>
      </c>
      <c r="B188" s="738" t="s">
        <v>1972</v>
      </c>
      <c r="C188" s="739" t="s">
        <v>571</v>
      </c>
      <c r="D188" s="740" t="s">
        <v>572</v>
      </c>
      <c r="E188" s="739" t="s">
        <v>586</v>
      </c>
      <c r="F188" s="740" t="s">
        <v>1973</v>
      </c>
      <c r="G188" s="739" t="s">
        <v>587</v>
      </c>
      <c r="H188" s="739" t="s">
        <v>1241</v>
      </c>
      <c r="I188" s="739" t="s">
        <v>1241</v>
      </c>
      <c r="J188" s="739" t="s">
        <v>1242</v>
      </c>
      <c r="K188" s="739" t="s">
        <v>1243</v>
      </c>
      <c r="L188" s="741">
        <v>3484.9663059514705</v>
      </c>
      <c r="M188" s="741">
        <v>5</v>
      </c>
      <c r="N188" s="742">
        <v>17424.831529757354</v>
      </c>
    </row>
    <row r="189" spans="1:14" ht="14.4" customHeight="1" x14ac:dyDescent="0.3">
      <c r="A189" s="737" t="s">
        <v>560</v>
      </c>
      <c r="B189" s="738" t="s">
        <v>1972</v>
      </c>
      <c r="C189" s="739" t="s">
        <v>571</v>
      </c>
      <c r="D189" s="740" t="s">
        <v>572</v>
      </c>
      <c r="E189" s="739" t="s">
        <v>586</v>
      </c>
      <c r="F189" s="740" t="s">
        <v>1973</v>
      </c>
      <c r="G189" s="739" t="s">
        <v>587</v>
      </c>
      <c r="H189" s="739" t="s">
        <v>1244</v>
      </c>
      <c r="I189" s="739" t="s">
        <v>604</v>
      </c>
      <c r="J189" s="739" t="s">
        <v>1245</v>
      </c>
      <c r="K189" s="739"/>
      <c r="L189" s="741">
        <v>60.95000000000001</v>
      </c>
      <c r="M189" s="741">
        <v>10</v>
      </c>
      <c r="N189" s="742">
        <v>609.50000000000011</v>
      </c>
    </row>
    <row r="190" spans="1:14" ht="14.4" customHeight="1" x14ac:dyDescent="0.3">
      <c r="A190" s="737" t="s">
        <v>560</v>
      </c>
      <c r="B190" s="738" t="s">
        <v>1972</v>
      </c>
      <c r="C190" s="739" t="s">
        <v>571</v>
      </c>
      <c r="D190" s="740" t="s">
        <v>572</v>
      </c>
      <c r="E190" s="739" t="s">
        <v>586</v>
      </c>
      <c r="F190" s="740" t="s">
        <v>1973</v>
      </c>
      <c r="G190" s="739" t="s">
        <v>587</v>
      </c>
      <c r="H190" s="739" t="s">
        <v>1246</v>
      </c>
      <c r="I190" s="739" t="s">
        <v>1246</v>
      </c>
      <c r="J190" s="739" t="s">
        <v>1247</v>
      </c>
      <c r="K190" s="739" t="s">
        <v>1248</v>
      </c>
      <c r="L190" s="741">
        <v>95.890000000000029</v>
      </c>
      <c r="M190" s="741">
        <v>2</v>
      </c>
      <c r="N190" s="742">
        <v>191.78000000000006</v>
      </c>
    </row>
    <row r="191" spans="1:14" ht="14.4" customHeight="1" x14ac:dyDescent="0.3">
      <c r="A191" s="737" t="s">
        <v>560</v>
      </c>
      <c r="B191" s="738" t="s">
        <v>1972</v>
      </c>
      <c r="C191" s="739" t="s">
        <v>571</v>
      </c>
      <c r="D191" s="740" t="s">
        <v>572</v>
      </c>
      <c r="E191" s="739" t="s">
        <v>586</v>
      </c>
      <c r="F191" s="740" t="s">
        <v>1973</v>
      </c>
      <c r="G191" s="739" t="s">
        <v>587</v>
      </c>
      <c r="H191" s="739" t="s">
        <v>1249</v>
      </c>
      <c r="I191" s="739" t="s">
        <v>1249</v>
      </c>
      <c r="J191" s="739" t="s">
        <v>1250</v>
      </c>
      <c r="K191" s="739" t="s">
        <v>1251</v>
      </c>
      <c r="L191" s="741">
        <v>0</v>
      </c>
      <c r="M191" s="741">
        <v>0</v>
      </c>
      <c r="N191" s="742">
        <v>0</v>
      </c>
    </row>
    <row r="192" spans="1:14" ht="14.4" customHeight="1" x14ac:dyDescent="0.3">
      <c r="A192" s="737" t="s">
        <v>560</v>
      </c>
      <c r="B192" s="738" t="s">
        <v>1972</v>
      </c>
      <c r="C192" s="739" t="s">
        <v>571</v>
      </c>
      <c r="D192" s="740" t="s">
        <v>572</v>
      </c>
      <c r="E192" s="739" t="s">
        <v>586</v>
      </c>
      <c r="F192" s="740" t="s">
        <v>1973</v>
      </c>
      <c r="G192" s="739" t="s">
        <v>587</v>
      </c>
      <c r="H192" s="739" t="s">
        <v>1252</v>
      </c>
      <c r="I192" s="739" t="s">
        <v>1252</v>
      </c>
      <c r="J192" s="739" t="s">
        <v>1253</v>
      </c>
      <c r="K192" s="739" t="s">
        <v>1254</v>
      </c>
      <c r="L192" s="741">
        <v>2687.26</v>
      </c>
      <c r="M192" s="741">
        <v>4</v>
      </c>
      <c r="N192" s="742">
        <v>10749.04</v>
      </c>
    </row>
    <row r="193" spans="1:14" ht="14.4" customHeight="1" x14ac:dyDescent="0.3">
      <c r="A193" s="737" t="s">
        <v>560</v>
      </c>
      <c r="B193" s="738" t="s">
        <v>1972</v>
      </c>
      <c r="C193" s="739" t="s">
        <v>571</v>
      </c>
      <c r="D193" s="740" t="s">
        <v>572</v>
      </c>
      <c r="E193" s="739" t="s">
        <v>586</v>
      </c>
      <c r="F193" s="740" t="s">
        <v>1973</v>
      </c>
      <c r="G193" s="739" t="s">
        <v>587</v>
      </c>
      <c r="H193" s="739" t="s">
        <v>1255</v>
      </c>
      <c r="I193" s="739" t="s">
        <v>1256</v>
      </c>
      <c r="J193" s="739" t="s">
        <v>1253</v>
      </c>
      <c r="K193" s="739" t="s">
        <v>1257</v>
      </c>
      <c r="L193" s="741">
        <v>13831.08</v>
      </c>
      <c r="M193" s="741">
        <v>1</v>
      </c>
      <c r="N193" s="742">
        <v>13831.08</v>
      </c>
    </row>
    <row r="194" spans="1:14" ht="14.4" customHeight="1" x14ac:dyDescent="0.3">
      <c r="A194" s="737" t="s">
        <v>560</v>
      </c>
      <c r="B194" s="738" t="s">
        <v>1972</v>
      </c>
      <c r="C194" s="739" t="s">
        <v>571</v>
      </c>
      <c r="D194" s="740" t="s">
        <v>572</v>
      </c>
      <c r="E194" s="739" t="s">
        <v>586</v>
      </c>
      <c r="F194" s="740" t="s">
        <v>1973</v>
      </c>
      <c r="G194" s="739" t="s">
        <v>587</v>
      </c>
      <c r="H194" s="739" t="s">
        <v>1258</v>
      </c>
      <c r="I194" s="739" t="s">
        <v>1258</v>
      </c>
      <c r="J194" s="739" t="s">
        <v>1259</v>
      </c>
      <c r="K194" s="739" t="s">
        <v>1260</v>
      </c>
      <c r="L194" s="741">
        <v>231.72</v>
      </c>
      <c r="M194" s="741">
        <v>1</v>
      </c>
      <c r="N194" s="742">
        <v>231.72</v>
      </c>
    </row>
    <row r="195" spans="1:14" ht="14.4" customHeight="1" x14ac:dyDescent="0.3">
      <c r="A195" s="737" t="s">
        <v>560</v>
      </c>
      <c r="B195" s="738" t="s">
        <v>1972</v>
      </c>
      <c r="C195" s="739" t="s">
        <v>571</v>
      </c>
      <c r="D195" s="740" t="s">
        <v>572</v>
      </c>
      <c r="E195" s="739" t="s">
        <v>586</v>
      </c>
      <c r="F195" s="740" t="s">
        <v>1973</v>
      </c>
      <c r="G195" s="739" t="s">
        <v>587</v>
      </c>
      <c r="H195" s="739" t="s">
        <v>1261</v>
      </c>
      <c r="I195" s="739" t="s">
        <v>1261</v>
      </c>
      <c r="J195" s="739" t="s">
        <v>1262</v>
      </c>
      <c r="K195" s="739" t="s">
        <v>1263</v>
      </c>
      <c r="L195" s="741">
        <v>833.35</v>
      </c>
      <c r="M195" s="741">
        <v>2</v>
      </c>
      <c r="N195" s="742">
        <v>1666.7</v>
      </c>
    </row>
    <row r="196" spans="1:14" ht="14.4" customHeight="1" x14ac:dyDescent="0.3">
      <c r="A196" s="737" t="s">
        <v>560</v>
      </c>
      <c r="B196" s="738" t="s">
        <v>1972</v>
      </c>
      <c r="C196" s="739" t="s">
        <v>571</v>
      </c>
      <c r="D196" s="740" t="s">
        <v>572</v>
      </c>
      <c r="E196" s="739" t="s">
        <v>586</v>
      </c>
      <c r="F196" s="740" t="s">
        <v>1973</v>
      </c>
      <c r="G196" s="739" t="s">
        <v>587</v>
      </c>
      <c r="H196" s="739" t="s">
        <v>1264</v>
      </c>
      <c r="I196" s="739" t="s">
        <v>1264</v>
      </c>
      <c r="J196" s="739" t="s">
        <v>1265</v>
      </c>
      <c r="K196" s="739" t="s">
        <v>1266</v>
      </c>
      <c r="L196" s="741">
        <v>1063.24</v>
      </c>
      <c r="M196" s="741">
        <v>4</v>
      </c>
      <c r="N196" s="742">
        <v>4252.96</v>
      </c>
    </row>
    <row r="197" spans="1:14" ht="14.4" customHeight="1" x14ac:dyDescent="0.3">
      <c r="A197" s="737" t="s">
        <v>560</v>
      </c>
      <c r="B197" s="738" t="s">
        <v>1972</v>
      </c>
      <c r="C197" s="739" t="s">
        <v>571</v>
      </c>
      <c r="D197" s="740" t="s">
        <v>572</v>
      </c>
      <c r="E197" s="739" t="s">
        <v>586</v>
      </c>
      <c r="F197" s="740" t="s">
        <v>1973</v>
      </c>
      <c r="G197" s="739" t="s">
        <v>587</v>
      </c>
      <c r="H197" s="739" t="s">
        <v>1267</v>
      </c>
      <c r="I197" s="739" t="s">
        <v>604</v>
      </c>
      <c r="J197" s="739" t="s">
        <v>1268</v>
      </c>
      <c r="K197" s="739" t="s">
        <v>1269</v>
      </c>
      <c r="L197" s="741">
        <v>331.19999999999993</v>
      </c>
      <c r="M197" s="741">
        <v>1190</v>
      </c>
      <c r="N197" s="742">
        <v>394127.99999999994</v>
      </c>
    </row>
    <row r="198" spans="1:14" ht="14.4" customHeight="1" x14ac:dyDescent="0.3">
      <c r="A198" s="737" t="s">
        <v>560</v>
      </c>
      <c r="B198" s="738" t="s">
        <v>1972</v>
      </c>
      <c r="C198" s="739" t="s">
        <v>571</v>
      </c>
      <c r="D198" s="740" t="s">
        <v>572</v>
      </c>
      <c r="E198" s="739" t="s">
        <v>586</v>
      </c>
      <c r="F198" s="740" t="s">
        <v>1973</v>
      </c>
      <c r="G198" s="739" t="s">
        <v>587</v>
      </c>
      <c r="H198" s="739" t="s">
        <v>1270</v>
      </c>
      <c r="I198" s="739" t="s">
        <v>604</v>
      </c>
      <c r="J198" s="739" t="s">
        <v>1271</v>
      </c>
      <c r="K198" s="739"/>
      <c r="L198" s="741">
        <v>349.20800000000003</v>
      </c>
      <c r="M198" s="741">
        <v>7</v>
      </c>
      <c r="N198" s="742">
        <v>2444.4560000000001</v>
      </c>
    </row>
    <row r="199" spans="1:14" ht="14.4" customHeight="1" x14ac:dyDescent="0.3">
      <c r="A199" s="737" t="s">
        <v>560</v>
      </c>
      <c r="B199" s="738" t="s">
        <v>1972</v>
      </c>
      <c r="C199" s="739" t="s">
        <v>571</v>
      </c>
      <c r="D199" s="740" t="s">
        <v>572</v>
      </c>
      <c r="E199" s="739" t="s">
        <v>586</v>
      </c>
      <c r="F199" s="740" t="s">
        <v>1973</v>
      </c>
      <c r="G199" s="739" t="s">
        <v>587</v>
      </c>
      <c r="H199" s="739" t="s">
        <v>1272</v>
      </c>
      <c r="I199" s="739" t="s">
        <v>1272</v>
      </c>
      <c r="J199" s="739" t="s">
        <v>1273</v>
      </c>
      <c r="K199" s="739" t="s">
        <v>728</v>
      </c>
      <c r="L199" s="741">
        <v>62.21</v>
      </c>
      <c r="M199" s="741">
        <v>10</v>
      </c>
      <c r="N199" s="742">
        <v>622.1</v>
      </c>
    </row>
    <row r="200" spans="1:14" ht="14.4" customHeight="1" x14ac:dyDescent="0.3">
      <c r="A200" s="737" t="s">
        <v>560</v>
      </c>
      <c r="B200" s="738" t="s">
        <v>1972</v>
      </c>
      <c r="C200" s="739" t="s">
        <v>571</v>
      </c>
      <c r="D200" s="740" t="s">
        <v>572</v>
      </c>
      <c r="E200" s="739" t="s">
        <v>586</v>
      </c>
      <c r="F200" s="740" t="s">
        <v>1973</v>
      </c>
      <c r="G200" s="739" t="s">
        <v>587</v>
      </c>
      <c r="H200" s="739" t="s">
        <v>1274</v>
      </c>
      <c r="I200" s="739" t="s">
        <v>1274</v>
      </c>
      <c r="J200" s="739" t="s">
        <v>1275</v>
      </c>
      <c r="K200" s="739" t="s">
        <v>1276</v>
      </c>
      <c r="L200" s="741">
        <v>225.94000000000005</v>
      </c>
      <c r="M200" s="741">
        <v>1</v>
      </c>
      <c r="N200" s="742">
        <v>225.94000000000005</v>
      </c>
    </row>
    <row r="201" spans="1:14" ht="14.4" customHeight="1" x14ac:dyDescent="0.3">
      <c r="A201" s="737" t="s">
        <v>560</v>
      </c>
      <c r="B201" s="738" t="s">
        <v>1972</v>
      </c>
      <c r="C201" s="739" t="s">
        <v>571</v>
      </c>
      <c r="D201" s="740" t="s">
        <v>572</v>
      </c>
      <c r="E201" s="739" t="s">
        <v>586</v>
      </c>
      <c r="F201" s="740" t="s">
        <v>1973</v>
      </c>
      <c r="G201" s="739" t="s">
        <v>587</v>
      </c>
      <c r="H201" s="739" t="s">
        <v>1277</v>
      </c>
      <c r="I201" s="739" t="s">
        <v>1277</v>
      </c>
      <c r="J201" s="739" t="s">
        <v>1278</v>
      </c>
      <c r="K201" s="739" t="s">
        <v>1279</v>
      </c>
      <c r="L201" s="741">
        <v>199.97999999999996</v>
      </c>
      <c r="M201" s="741">
        <v>74</v>
      </c>
      <c r="N201" s="742">
        <v>14798.519999999997</v>
      </c>
    </row>
    <row r="202" spans="1:14" ht="14.4" customHeight="1" x14ac:dyDescent="0.3">
      <c r="A202" s="737" t="s">
        <v>560</v>
      </c>
      <c r="B202" s="738" t="s">
        <v>1972</v>
      </c>
      <c r="C202" s="739" t="s">
        <v>571</v>
      </c>
      <c r="D202" s="740" t="s">
        <v>572</v>
      </c>
      <c r="E202" s="739" t="s">
        <v>586</v>
      </c>
      <c r="F202" s="740" t="s">
        <v>1973</v>
      </c>
      <c r="G202" s="739" t="s">
        <v>587</v>
      </c>
      <c r="H202" s="739" t="s">
        <v>1280</v>
      </c>
      <c r="I202" s="739" t="s">
        <v>1280</v>
      </c>
      <c r="J202" s="739" t="s">
        <v>1281</v>
      </c>
      <c r="K202" s="739" t="s">
        <v>1282</v>
      </c>
      <c r="L202" s="741">
        <v>115.71832393654208</v>
      </c>
      <c r="M202" s="741">
        <v>2</v>
      </c>
      <c r="N202" s="742">
        <v>231.43664787308415</v>
      </c>
    </row>
    <row r="203" spans="1:14" ht="14.4" customHeight="1" x14ac:dyDescent="0.3">
      <c r="A203" s="737" t="s">
        <v>560</v>
      </c>
      <c r="B203" s="738" t="s">
        <v>1972</v>
      </c>
      <c r="C203" s="739" t="s">
        <v>571</v>
      </c>
      <c r="D203" s="740" t="s">
        <v>572</v>
      </c>
      <c r="E203" s="739" t="s">
        <v>586</v>
      </c>
      <c r="F203" s="740" t="s">
        <v>1973</v>
      </c>
      <c r="G203" s="739" t="s">
        <v>587</v>
      </c>
      <c r="H203" s="739" t="s">
        <v>1283</v>
      </c>
      <c r="I203" s="739" t="s">
        <v>1283</v>
      </c>
      <c r="J203" s="739" t="s">
        <v>1284</v>
      </c>
      <c r="K203" s="739" t="s">
        <v>1285</v>
      </c>
      <c r="L203" s="741">
        <v>51.190000000000005</v>
      </c>
      <c r="M203" s="741">
        <v>20</v>
      </c>
      <c r="N203" s="742">
        <v>1023.8000000000001</v>
      </c>
    </row>
    <row r="204" spans="1:14" ht="14.4" customHeight="1" x14ac:dyDescent="0.3">
      <c r="A204" s="737" t="s">
        <v>560</v>
      </c>
      <c r="B204" s="738" t="s">
        <v>1972</v>
      </c>
      <c r="C204" s="739" t="s">
        <v>571</v>
      </c>
      <c r="D204" s="740" t="s">
        <v>572</v>
      </c>
      <c r="E204" s="739" t="s">
        <v>586</v>
      </c>
      <c r="F204" s="740" t="s">
        <v>1973</v>
      </c>
      <c r="G204" s="739" t="s">
        <v>587</v>
      </c>
      <c r="H204" s="739" t="s">
        <v>1286</v>
      </c>
      <c r="I204" s="739" t="s">
        <v>1286</v>
      </c>
      <c r="J204" s="739" t="s">
        <v>1287</v>
      </c>
      <c r="K204" s="739" t="s">
        <v>1288</v>
      </c>
      <c r="L204" s="741">
        <v>103.38000000000001</v>
      </c>
      <c r="M204" s="741">
        <v>1</v>
      </c>
      <c r="N204" s="742">
        <v>103.38000000000001</v>
      </c>
    </row>
    <row r="205" spans="1:14" ht="14.4" customHeight="1" x14ac:dyDescent="0.3">
      <c r="A205" s="737" t="s">
        <v>560</v>
      </c>
      <c r="B205" s="738" t="s">
        <v>1972</v>
      </c>
      <c r="C205" s="739" t="s">
        <v>571</v>
      </c>
      <c r="D205" s="740" t="s">
        <v>572</v>
      </c>
      <c r="E205" s="739" t="s">
        <v>586</v>
      </c>
      <c r="F205" s="740" t="s">
        <v>1973</v>
      </c>
      <c r="G205" s="739" t="s">
        <v>587</v>
      </c>
      <c r="H205" s="739" t="s">
        <v>1289</v>
      </c>
      <c r="I205" s="739" t="s">
        <v>1289</v>
      </c>
      <c r="J205" s="739" t="s">
        <v>1290</v>
      </c>
      <c r="K205" s="739" t="s">
        <v>1291</v>
      </c>
      <c r="L205" s="741">
        <v>264.99</v>
      </c>
      <c r="M205" s="741">
        <v>1</v>
      </c>
      <c r="N205" s="742">
        <v>264.99</v>
      </c>
    </row>
    <row r="206" spans="1:14" ht="14.4" customHeight="1" x14ac:dyDescent="0.3">
      <c r="A206" s="737" t="s">
        <v>560</v>
      </c>
      <c r="B206" s="738" t="s">
        <v>1972</v>
      </c>
      <c r="C206" s="739" t="s">
        <v>571</v>
      </c>
      <c r="D206" s="740" t="s">
        <v>572</v>
      </c>
      <c r="E206" s="739" t="s">
        <v>586</v>
      </c>
      <c r="F206" s="740" t="s">
        <v>1973</v>
      </c>
      <c r="G206" s="739" t="s">
        <v>587</v>
      </c>
      <c r="H206" s="739" t="s">
        <v>1292</v>
      </c>
      <c r="I206" s="739" t="s">
        <v>1292</v>
      </c>
      <c r="J206" s="739" t="s">
        <v>1293</v>
      </c>
      <c r="K206" s="739" t="s">
        <v>1294</v>
      </c>
      <c r="L206" s="741">
        <v>47.609999999999992</v>
      </c>
      <c r="M206" s="741">
        <v>12</v>
      </c>
      <c r="N206" s="742">
        <v>571.31999999999994</v>
      </c>
    </row>
    <row r="207" spans="1:14" ht="14.4" customHeight="1" x14ac:dyDescent="0.3">
      <c r="A207" s="737" t="s">
        <v>560</v>
      </c>
      <c r="B207" s="738" t="s">
        <v>1972</v>
      </c>
      <c r="C207" s="739" t="s">
        <v>571</v>
      </c>
      <c r="D207" s="740" t="s">
        <v>572</v>
      </c>
      <c r="E207" s="739" t="s">
        <v>586</v>
      </c>
      <c r="F207" s="740" t="s">
        <v>1973</v>
      </c>
      <c r="G207" s="739" t="s">
        <v>587</v>
      </c>
      <c r="H207" s="739" t="s">
        <v>1295</v>
      </c>
      <c r="I207" s="739" t="s">
        <v>604</v>
      </c>
      <c r="J207" s="739" t="s">
        <v>1296</v>
      </c>
      <c r="K207" s="739"/>
      <c r="L207" s="741">
        <v>912.6685488877805</v>
      </c>
      <c r="M207" s="741">
        <v>2</v>
      </c>
      <c r="N207" s="742">
        <v>1825.337097775561</v>
      </c>
    </row>
    <row r="208" spans="1:14" ht="14.4" customHeight="1" x14ac:dyDescent="0.3">
      <c r="A208" s="737" t="s">
        <v>560</v>
      </c>
      <c r="B208" s="738" t="s">
        <v>1972</v>
      </c>
      <c r="C208" s="739" t="s">
        <v>571</v>
      </c>
      <c r="D208" s="740" t="s">
        <v>572</v>
      </c>
      <c r="E208" s="739" t="s">
        <v>586</v>
      </c>
      <c r="F208" s="740" t="s">
        <v>1973</v>
      </c>
      <c r="G208" s="739" t="s">
        <v>587</v>
      </c>
      <c r="H208" s="739" t="s">
        <v>1297</v>
      </c>
      <c r="I208" s="739" t="s">
        <v>1297</v>
      </c>
      <c r="J208" s="739" t="s">
        <v>1298</v>
      </c>
      <c r="K208" s="739" t="s">
        <v>1299</v>
      </c>
      <c r="L208" s="741">
        <v>169.64857142857142</v>
      </c>
      <c r="M208" s="741">
        <v>7</v>
      </c>
      <c r="N208" s="742">
        <v>1187.54</v>
      </c>
    </row>
    <row r="209" spans="1:14" ht="14.4" customHeight="1" x14ac:dyDescent="0.3">
      <c r="A209" s="737" t="s">
        <v>560</v>
      </c>
      <c r="B209" s="738" t="s">
        <v>1972</v>
      </c>
      <c r="C209" s="739" t="s">
        <v>571</v>
      </c>
      <c r="D209" s="740" t="s">
        <v>572</v>
      </c>
      <c r="E209" s="739" t="s">
        <v>586</v>
      </c>
      <c r="F209" s="740" t="s">
        <v>1973</v>
      </c>
      <c r="G209" s="739" t="s">
        <v>587</v>
      </c>
      <c r="H209" s="739" t="s">
        <v>1300</v>
      </c>
      <c r="I209" s="739" t="s">
        <v>1300</v>
      </c>
      <c r="J209" s="739" t="s">
        <v>1301</v>
      </c>
      <c r="K209" s="739" t="s">
        <v>1302</v>
      </c>
      <c r="L209" s="741">
        <v>172.49999999999997</v>
      </c>
      <c r="M209" s="741">
        <v>1</v>
      </c>
      <c r="N209" s="742">
        <v>172.49999999999997</v>
      </c>
    </row>
    <row r="210" spans="1:14" ht="14.4" customHeight="1" x14ac:dyDescent="0.3">
      <c r="A210" s="737" t="s">
        <v>560</v>
      </c>
      <c r="B210" s="738" t="s">
        <v>1972</v>
      </c>
      <c r="C210" s="739" t="s">
        <v>571</v>
      </c>
      <c r="D210" s="740" t="s">
        <v>572</v>
      </c>
      <c r="E210" s="739" t="s">
        <v>586</v>
      </c>
      <c r="F210" s="740" t="s">
        <v>1973</v>
      </c>
      <c r="G210" s="739" t="s">
        <v>587</v>
      </c>
      <c r="H210" s="739" t="s">
        <v>1303</v>
      </c>
      <c r="I210" s="739" t="s">
        <v>604</v>
      </c>
      <c r="J210" s="739" t="s">
        <v>1304</v>
      </c>
      <c r="K210" s="739"/>
      <c r="L210" s="741">
        <v>112.14999999999998</v>
      </c>
      <c r="M210" s="741">
        <v>2</v>
      </c>
      <c r="N210" s="742">
        <v>224.29999999999995</v>
      </c>
    </row>
    <row r="211" spans="1:14" ht="14.4" customHeight="1" x14ac:dyDescent="0.3">
      <c r="A211" s="737" t="s">
        <v>560</v>
      </c>
      <c r="B211" s="738" t="s">
        <v>1972</v>
      </c>
      <c r="C211" s="739" t="s">
        <v>571</v>
      </c>
      <c r="D211" s="740" t="s">
        <v>572</v>
      </c>
      <c r="E211" s="739" t="s">
        <v>586</v>
      </c>
      <c r="F211" s="740" t="s">
        <v>1973</v>
      </c>
      <c r="G211" s="739" t="s">
        <v>587</v>
      </c>
      <c r="H211" s="739" t="s">
        <v>1305</v>
      </c>
      <c r="I211" s="739" t="s">
        <v>1305</v>
      </c>
      <c r="J211" s="739" t="s">
        <v>1306</v>
      </c>
      <c r="K211" s="739" t="s">
        <v>843</v>
      </c>
      <c r="L211" s="741">
        <v>50.229999999999976</v>
      </c>
      <c r="M211" s="741">
        <v>1</v>
      </c>
      <c r="N211" s="742">
        <v>50.229999999999976</v>
      </c>
    </row>
    <row r="212" spans="1:14" ht="14.4" customHeight="1" x14ac:dyDescent="0.3">
      <c r="A212" s="737" t="s">
        <v>560</v>
      </c>
      <c r="B212" s="738" t="s">
        <v>1972</v>
      </c>
      <c r="C212" s="739" t="s">
        <v>571</v>
      </c>
      <c r="D212" s="740" t="s">
        <v>572</v>
      </c>
      <c r="E212" s="739" t="s">
        <v>586</v>
      </c>
      <c r="F212" s="740" t="s">
        <v>1973</v>
      </c>
      <c r="G212" s="739" t="s">
        <v>587</v>
      </c>
      <c r="H212" s="739" t="s">
        <v>1307</v>
      </c>
      <c r="I212" s="739" t="s">
        <v>1307</v>
      </c>
      <c r="J212" s="739" t="s">
        <v>1308</v>
      </c>
      <c r="K212" s="739" t="s">
        <v>1309</v>
      </c>
      <c r="L212" s="741">
        <v>1360.49</v>
      </c>
      <c r="M212" s="741">
        <v>2</v>
      </c>
      <c r="N212" s="742">
        <v>2720.98</v>
      </c>
    </row>
    <row r="213" spans="1:14" ht="14.4" customHeight="1" x14ac:dyDescent="0.3">
      <c r="A213" s="737" t="s">
        <v>560</v>
      </c>
      <c r="B213" s="738" t="s">
        <v>1972</v>
      </c>
      <c r="C213" s="739" t="s">
        <v>571</v>
      </c>
      <c r="D213" s="740" t="s">
        <v>572</v>
      </c>
      <c r="E213" s="739" t="s">
        <v>586</v>
      </c>
      <c r="F213" s="740" t="s">
        <v>1973</v>
      </c>
      <c r="G213" s="739" t="s">
        <v>587</v>
      </c>
      <c r="H213" s="739" t="s">
        <v>1310</v>
      </c>
      <c r="I213" s="739" t="s">
        <v>1310</v>
      </c>
      <c r="J213" s="739" t="s">
        <v>1311</v>
      </c>
      <c r="K213" s="739" t="s">
        <v>1312</v>
      </c>
      <c r="L213" s="741">
        <v>622.50820768463223</v>
      </c>
      <c r="M213" s="741">
        <v>500</v>
      </c>
      <c r="N213" s="742">
        <v>311254.10384231614</v>
      </c>
    </row>
    <row r="214" spans="1:14" ht="14.4" customHeight="1" x14ac:dyDescent="0.3">
      <c r="A214" s="737" t="s">
        <v>560</v>
      </c>
      <c r="B214" s="738" t="s">
        <v>1972</v>
      </c>
      <c r="C214" s="739" t="s">
        <v>571</v>
      </c>
      <c r="D214" s="740" t="s">
        <v>572</v>
      </c>
      <c r="E214" s="739" t="s">
        <v>586</v>
      </c>
      <c r="F214" s="740" t="s">
        <v>1973</v>
      </c>
      <c r="G214" s="739" t="s">
        <v>587</v>
      </c>
      <c r="H214" s="739" t="s">
        <v>1313</v>
      </c>
      <c r="I214" s="739" t="s">
        <v>1313</v>
      </c>
      <c r="J214" s="739" t="s">
        <v>1314</v>
      </c>
      <c r="K214" s="739" t="s">
        <v>1315</v>
      </c>
      <c r="L214" s="741">
        <v>71.099999999999994</v>
      </c>
      <c r="M214" s="741">
        <v>2</v>
      </c>
      <c r="N214" s="742">
        <v>142.19999999999999</v>
      </c>
    </row>
    <row r="215" spans="1:14" ht="14.4" customHeight="1" x14ac:dyDescent="0.3">
      <c r="A215" s="737" t="s">
        <v>560</v>
      </c>
      <c r="B215" s="738" t="s">
        <v>1972</v>
      </c>
      <c r="C215" s="739" t="s">
        <v>571</v>
      </c>
      <c r="D215" s="740" t="s">
        <v>572</v>
      </c>
      <c r="E215" s="739" t="s">
        <v>586</v>
      </c>
      <c r="F215" s="740" t="s">
        <v>1973</v>
      </c>
      <c r="G215" s="739" t="s">
        <v>587</v>
      </c>
      <c r="H215" s="739" t="s">
        <v>1316</v>
      </c>
      <c r="I215" s="739" t="s">
        <v>1316</v>
      </c>
      <c r="J215" s="739" t="s">
        <v>1317</v>
      </c>
      <c r="K215" s="739" t="s">
        <v>1318</v>
      </c>
      <c r="L215" s="741">
        <v>72.88000000000001</v>
      </c>
      <c r="M215" s="741">
        <v>3</v>
      </c>
      <c r="N215" s="742">
        <v>218.64000000000004</v>
      </c>
    </row>
    <row r="216" spans="1:14" ht="14.4" customHeight="1" x14ac:dyDescent="0.3">
      <c r="A216" s="737" t="s">
        <v>560</v>
      </c>
      <c r="B216" s="738" t="s">
        <v>1972</v>
      </c>
      <c r="C216" s="739" t="s">
        <v>571</v>
      </c>
      <c r="D216" s="740" t="s">
        <v>572</v>
      </c>
      <c r="E216" s="739" t="s">
        <v>586</v>
      </c>
      <c r="F216" s="740" t="s">
        <v>1973</v>
      </c>
      <c r="G216" s="739" t="s">
        <v>587</v>
      </c>
      <c r="H216" s="739" t="s">
        <v>1319</v>
      </c>
      <c r="I216" s="739" t="s">
        <v>1319</v>
      </c>
      <c r="J216" s="739" t="s">
        <v>1320</v>
      </c>
      <c r="K216" s="739" t="s">
        <v>1321</v>
      </c>
      <c r="L216" s="741">
        <v>292.42</v>
      </c>
      <c r="M216" s="741">
        <v>5</v>
      </c>
      <c r="N216" s="742">
        <v>1462.1000000000001</v>
      </c>
    </row>
    <row r="217" spans="1:14" ht="14.4" customHeight="1" x14ac:dyDescent="0.3">
      <c r="A217" s="737" t="s">
        <v>560</v>
      </c>
      <c r="B217" s="738" t="s">
        <v>1972</v>
      </c>
      <c r="C217" s="739" t="s">
        <v>571</v>
      </c>
      <c r="D217" s="740" t="s">
        <v>572</v>
      </c>
      <c r="E217" s="739" t="s">
        <v>586</v>
      </c>
      <c r="F217" s="740" t="s">
        <v>1973</v>
      </c>
      <c r="G217" s="739" t="s">
        <v>587</v>
      </c>
      <c r="H217" s="739" t="s">
        <v>1322</v>
      </c>
      <c r="I217" s="739" t="s">
        <v>1322</v>
      </c>
      <c r="J217" s="739" t="s">
        <v>854</v>
      </c>
      <c r="K217" s="739" t="s">
        <v>1323</v>
      </c>
      <c r="L217" s="741">
        <v>158.47999999999996</v>
      </c>
      <c r="M217" s="741">
        <v>1</v>
      </c>
      <c r="N217" s="742">
        <v>158.47999999999996</v>
      </c>
    </row>
    <row r="218" spans="1:14" ht="14.4" customHeight="1" x14ac:dyDescent="0.3">
      <c r="A218" s="737" t="s">
        <v>560</v>
      </c>
      <c r="B218" s="738" t="s">
        <v>1972</v>
      </c>
      <c r="C218" s="739" t="s">
        <v>571</v>
      </c>
      <c r="D218" s="740" t="s">
        <v>572</v>
      </c>
      <c r="E218" s="739" t="s">
        <v>586</v>
      </c>
      <c r="F218" s="740" t="s">
        <v>1973</v>
      </c>
      <c r="G218" s="739" t="s">
        <v>587</v>
      </c>
      <c r="H218" s="739" t="s">
        <v>1324</v>
      </c>
      <c r="I218" s="739" t="s">
        <v>1324</v>
      </c>
      <c r="J218" s="739" t="s">
        <v>1325</v>
      </c>
      <c r="K218" s="739" t="s">
        <v>1326</v>
      </c>
      <c r="L218" s="741">
        <v>682</v>
      </c>
      <c r="M218" s="741">
        <v>21</v>
      </c>
      <c r="N218" s="742">
        <v>14322</v>
      </c>
    </row>
    <row r="219" spans="1:14" ht="14.4" customHeight="1" x14ac:dyDescent="0.3">
      <c r="A219" s="737" t="s">
        <v>560</v>
      </c>
      <c r="B219" s="738" t="s">
        <v>1972</v>
      </c>
      <c r="C219" s="739" t="s">
        <v>571</v>
      </c>
      <c r="D219" s="740" t="s">
        <v>572</v>
      </c>
      <c r="E219" s="739" t="s">
        <v>586</v>
      </c>
      <c r="F219" s="740" t="s">
        <v>1973</v>
      </c>
      <c r="G219" s="739" t="s">
        <v>587</v>
      </c>
      <c r="H219" s="739" t="s">
        <v>1327</v>
      </c>
      <c r="I219" s="739" t="s">
        <v>1327</v>
      </c>
      <c r="J219" s="739" t="s">
        <v>1328</v>
      </c>
      <c r="K219" s="739" t="s">
        <v>1329</v>
      </c>
      <c r="L219" s="741">
        <v>40.52000000000001</v>
      </c>
      <c r="M219" s="741">
        <v>1</v>
      </c>
      <c r="N219" s="742">
        <v>40.52000000000001</v>
      </c>
    </row>
    <row r="220" spans="1:14" ht="14.4" customHeight="1" x14ac:dyDescent="0.3">
      <c r="A220" s="737" t="s">
        <v>560</v>
      </c>
      <c r="B220" s="738" t="s">
        <v>1972</v>
      </c>
      <c r="C220" s="739" t="s">
        <v>571</v>
      </c>
      <c r="D220" s="740" t="s">
        <v>572</v>
      </c>
      <c r="E220" s="739" t="s">
        <v>586</v>
      </c>
      <c r="F220" s="740" t="s">
        <v>1973</v>
      </c>
      <c r="G220" s="739" t="s">
        <v>587</v>
      </c>
      <c r="H220" s="739" t="s">
        <v>1330</v>
      </c>
      <c r="I220" s="739" t="s">
        <v>1330</v>
      </c>
      <c r="J220" s="739" t="s">
        <v>1331</v>
      </c>
      <c r="K220" s="739" t="s">
        <v>1332</v>
      </c>
      <c r="L220" s="741">
        <v>89.209999999999937</v>
      </c>
      <c r="M220" s="741">
        <v>2</v>
      </c>
      <c r="N220" s="742">
        <v>178.41999999999987</v>
      </c>
    </row>
    <row r="221" spans="1:14" ht="14.4" customHeight="1" x14ac:dyDescent="0.3">
      <c r="A221" s="737" t="s">
        <v>560</v>
      </c>
      <c r="B221" s="738" t="s">
        <v>1972</v>
      </c>
      <c r="C221" s="739" t="s">
        <v>571</v>
      </c>
      <c r="D221" s="740" t="s">
        <v>572</v>
      </c>
      <c r="E221" s="739" t="s">
        <v>586</v>
      </c>
      <c r="F221" s="740" t="s">
        <v>1973</v>
      </c>
      <c r="G221" s="739" t="s">
        <v>587</v>
      </c>
      <c r="H221" s="739" t="s">
        <v>1333</v>
      </c>
      <c r="I221" s="739" t="s">
        <v>604</v>
      </c>
      <c r="J221" s="739" t="s">
        <v>1334</v>
      </c>
      <c r="K221" s="739"/>
      <c r="L221" s="741">
        <v>17.267999999999997</v>
      </c>
      <c r="M221" s="741">
        <v>2</v>
      </c>
      <c r="N221" s="742">
        <v>34.535999999999994</v>
      </c>
    </row>
    <row r="222" spans="1:14" ht="14.4" customHeight="1" x14ac:dyDescent="0.3">
      <c r="A222" s="737" t="s">
        <v>560</v>
      </c>
      <c r="B222" s="738" t="s">
        <v>1972</v>
      </c>
      <c r="C222" s="739" t="s">
        <v>571</v>
      </c>
      <c r="D222" s="740" t="s">
        <v>572</v>
      </c>
      <c r="E222" s="739" t="s">
        <v>586</v>
      </c>
      <c r="F222" s="740" t="s">
        <v>1973</v>
      </c>
      <c r="G222" s="739" t="s">
        <v>587</v>
      </c>
      <c r="H222" s="739" t="s">
        <v>1335</v>
      </c>
      <c r="I222" s="739" t="s">
        <v>1335</v>
      </c>
      <c r="J222" s="739" t="s">
        <v>1336</v>
      </c>
      <c r="K222" s="739" t="s">
        <v>1337</v>
      </c>
      <c r="L222" s="741">
        <v>187.2</v>
      </c>
      <c r="M222" s="741">
        <v>2</v>
      </c>
      <c r="N222" s="742">
        <v>374.4</v>
      </c>
    </row>
    <row r="223" spans="1:14" ht="14.4" customHeight="1" x14ac:dyDescent="0.3">
      <c r="A223" s="737" t="s">
        <v>560</v>
      </c>
      <c r="B223" s="738" t="s">
        <v>1972</v>
      </c>
      <c r="C223" s="739" t="s">
        <v>571</v>
      </c>
      <c r="D223" s="740" t="s">
        <v>572</v>
      </c>
      <c r="E223" s="739" t="s">
        <v>586</v>
      </c>
      <c r="F223" s="740" t="s">
        <v>1973</v>
      </c>
      <c r="G223" s="739" t="s">
        <v>607</v>
      </c>
      <c r="H223" s="739" t="s">
        <v>1338</v>
      </c>
      <c r="I223" s="739" t="s">
        <v>1339</v>
      </c>
      <c r="J223" s="739" t="s">
        <v>1340</v>
      </c>
      <c r="K223" s="739" t="s">
        <v>1341</v>
      </c>
      <c r="L223" s="741">
        <v>56.880028715852532</v>
      </c>
      <c r="M223" s="741">
        <v>42</v>
      </c>
      <c r="N223" s="742">
        <v>2388.9612060658064</v>
      </c>
    </row>
    <row r="224" spans="1:14" ht="14.4" customHeight="1" x14ac:dyDescent="0.3">
      <c r="A224" s="737" t="s">
        <v>560</v>
      </c>
      <c r="B224" s="738" t="s">
        <v>1972</v>
      </c>
      <c r="C224" s="739" t="s">
        <v>571</v>
      </c>
      <c r="D224" s="740" t="s">
        <v>572</v>
      </c>
      <c r="E224" s="739" t="s">
        <v>586</v>
      </c>
      <c r="F224" s="740" t="s">
        <v>1973</v>
      </c>
      <c r="G224" s="739" t="s">
        <v>607</v>
      </c>
      <c r="H224" s="739" t="s">
        <v>608</v>
      </c>
      <c r="I224" s="739" t="s">
        <v>609</v>
      </c>
      <c r="J224" s="739" t="s">
        <v>610</v>
      </c>
      <c r="K224" s="739" t="s">
        <v>611</v>
      </c>
      <c r="L224" s="741">
        <v>34.749993799957188</v>
      </c>
      <c r="M224" s="741">
        <v>120</v>
      </c>
      <c r="N224" s="742">
        <v>4169.9992559948623</v>
      </c>
    </row>
    <row r="225" spans="1:14" ht="14.4" customHeight="1" x14ac:dyDescent="0.3">
      <c r="A225" s="737" t="s">
        <v>560</v>
      </c>
      <c r="B225" s="738" t="s">
        <v>1972</v>
      </c>
      <c r="C225" s="739" t="s">
        <v>571</v>
      </c>
      <c r="D225" s="740" t="s">
        <v>572</v>
      </c>
      <c r="E225" s="739" t="s">
        <v>586</v>
      </c>
      <c r="F225" s="740" t="s">
        <v>1973</v>
      </c>
      <c r="G225" s="739" t="s">
        <v>607</v>
      </c>
      <c r="H225" s="739" t="s">
        <v>1342</v>
      </c>
      <c r="I225" s="739" t="s">
        <v>1343</v>
      </c>
      <c r="J225" s="739" t="s">
        <v>1344</v>
      </c>
      <c r="K225" s="739" t="s">
        <v>1345</v>
      </c>
      <c r="L225" s="741">
        <v>45.19</v>
      </c>
      <c r="M225" s="741">
        <v>4</v>
      </c>
      <c r="N225" s="742">
        <v>180.76</v>
      </c>
    </row>
    <row r="226" spans="1:14" ht="14.4" customHeight="1" x14ac:dyDescent="0.3">
      <c r="A226" s="737" t="s">
        <v>560</v>
      </c>
      <c r="B226" s="738" t="s">
        <v>1972</v>
      </c>
      <c r="C226" s="739" t="s">
        <v>571</v>
      </c>
      <c r="D226" s="740" t="s">
        <v>572</v>
      </c>
      <c r="E226" s="739" t="s">
        <v>586</v>
      </c>
      <c r="F226" s="740" t="s">
        <v>1973</v>
      </c>
      <c r="G226" s="739" t="s">
        <v>607</v>
      </c>
      <c r="H226" s="739" t="s">
        <v>1346</v>
      </c>
      <c r="I226" s="739" t="s">
        <v>1347</v>
      </c>
      <c r="J226" s="739" t="s">
        <v>1344</v>
      </c>
      <c r="K226" s="739" t="s">
        <v>1348</v>
      </c>
      <c r="L226" s="741">
        <v>90.380000000000052</v>
      </c>
      <c r="M226" s="741">
        <v>1</v>
      </c>
      <c r="N226" s="742">
        <v>90.380000000000052</v>
      </c>
    </row>
    <row r="227" spans="1:14" ht="14.4" customHeight="1" x14ac:dyDescent="0.3">
      <c r="A227" s="737" t="s">
        <v>560</v>
      </c>
      <c r="B227" s="738" t="s">
        <v>1972</v>
      </c>
      <c r="C227" s="739" t="s">
        <v>571</v>
      </c>
      <c r="D227" s="740" t="s">
        <v>572</v>
      </c>
      <c r="E227" s="739" t="s">
        <v>586</v>
      </c>
      <c r="F227" s="740" t="s">
        <v>1973</v>
      </c>
      <c r="G227" s="739" t="s">
        <v>607</v>
      </c>
      <c r="H227" s="739" t="s">
        <v>1349</v>
      </c>
      <c r="I227" s="739" t="s">
        <v>1350</v>
      </c>
      <c r="J227" s="739" t="s">
        <v>1351</v>
      </c>
      <c r="K227" s="739" t="s">
        <v>1352</v>
      </c>
      <c r="L227" s="741">
        <v>721.2</v>
      </c>
      <c r="M227" s="741">
        <v>1</v>
      </c>
      <c r="N227" s="742">
        <v>721.2</v>
      </c>
    </row>
    <row r="228" spans="1:14" ht="14.4" customHeight="1" x14ac:dyDescent="0.3">
      <c r="A228" s="737" t="s">
        <v>560</v>
      </c>
      <c r="B228" s="738" t="s">
        <v>1972</v>
      </c>
      <c r="C228" s="739" t="s">
        <v>571</v>
      </c>
      <c r="D228" s="740" t="s">
        <v>572</v>
      </c>
      <c r="E228" s="739" t="s">
        <v>586</v>
      </c>
      <c r="F228" s="740" t="s">
        <v>1973</v>
      </c>
      <c r="G228" s="739" t="s">
        <v>607</v>
      </c>
      <c r="H228" s="739" t="s">
        <v>1353</v>
      </c>
      <c r="I228" s="739" t="s">
        <v>1354</v>
      </c>
      <c r="J228" s="739" t="s">
        <v>1355</v>
      </c>
      <c r="K228" s="739" t="s">
        <v>1356</v>
      </c>
      <c r="L228" s="741">
        <v>39.480000000000004</v>
      </c>
      <c r="M228" s="741">
        <v>2</v>
      </c>
      <c r="N228" s="742">
        <v>78.960000000000008</v>
      </c>
    </row>
    <row r="229" spans="1:14" ht="14.4" customHeight="1" x14ac:dyDescent="0.3">
      <c r="A229" s="737" t="s">
        <v>560</v>
      </c>
      <c r="B229" s="738" t="s">
        <v>1972</v>
      </c>
      <c r="C229" s="739" t="s">
        <v>571</v>
      </c>
      <c r="D229" s="740" t="s">
        <v>572</v>
      </c>
      <c r="E229" s="739" t="s">
        <v>586</v>
      </c>
      <c r="F229" s="740" t="s">
        <v>1973</v>
      </c>
      <c r="G229" s="739" t="s">
        <v>607</v>
      </c>
      <c r="H229" s="739" t="s">
        <v>1357</v>
      </c>
      <c r="I229" s="739" t="s">
        <v>1358</v>
      </c>
      <c r="J229" s="739" t="s">
        <v>1340</v>
      </c>
      <c r="K229" s="739" t="s">
        <v>1359</v>
      </c>
      <c r="L229" s="741">
        <v>44.59</v>
      </c>
      <c r="M229" s="741">
        <v>8</v>
      </c>
      <c r="N229" s="742">
        <v>356.72</v>
      </c>
    </row>
    <row r="230" spans="1:14" ht="14.4" customHeight="1" x14ac:dyDescent="0.3">
      <c r="A230" s="737" t="s">
        <v>560</v>
      </c>
      <c r="B230" s="738" t="s">
        <v>1972</v>
      </c>
      <c r="C230" s="739" t="s">
        <v>571</v>
      </c>
      <c r="D230" s="740" t="s">
        <v>572</v>
      </c>
      <c r="E230" s="739" t="s">
        <v>586</v>
      </c>
      <c r="F230" s="740" t="s">
        <v>1973</v>
      </c>
      <c r="G230" s="739" t="s">
        <v>607</v>
      </c>
      <c r="H230" s="739" t="s">
        <v>1360</v>
      </c>
      <c r="I230" s="739" t="s">
        <v>1361</v>
      </c>
      <c r="J230" s="739" t="s">
        <v>1362</v>
      </c>
      <c r="K230" s="739" t="s">
        <v>1363</v>
      </c>
      <c r="L230" s="741">
        <v>36.18</v>
      </c>
      <c r="M230" s="741">
        <v>1</v>
      </c>
      <c r="N230" s="742">
        <v>36.18</v>
      </c>
    </row>
    <row r="231" spans="1:14" ht="14.4" customHeight="1" x14ac:dyDescent="0.3">
      <c r="A231" s="737" t="s">
        <v>560</v>
      </c>
      <c r="B231" s="738" t="s">
        <v>1972</v>
      </c>
      <c r="C231" s="739" t="s">
        <v>571</v>
      </c>
      <c r="D231" s="740" t="s">
        <v>572</v>
      </c>
      <c r="E231" s="739" t="s">
        <v>586</v>
      </c>
      <c r="F231" s="740" t="s">
        <v>1973</v>
      </c>
      <c r="G231" s="739" t="s">
        <v>607</v>
      </c>
      <c r="H231" s="739" t="s">
        <v>1364</v>
      </c>
      <c r="I231" s="739" t="s">
        <v>1365</v>
      </c>
      <c r="J231" s="739" t="s">
        <v>1366</v>
      </c>
      <c r="K231" s="739" t="s">
        <v>1367</v>
      </c>
      <c r="L231" s="741">
        <v>81.214571428571432</v>
      </c>
      <c r="M231" s="741">
        <v>35</v>
      </c>
      <c r="N231" s="742">
        <v>2842.51</v>
      </c>
    </row>
    <row r="232" spans="1:14" ht="14.4" customHeight="1" x14ac:dyDescent="0.3">
      <c r="A232" s="737" t="s">
        <v>560</v>
      </c>
      <c r="B232" s="738" t="s">
        <v>1972</v>
      </c>
      <c r="C232" s="739" t="s">
        <v>571</v>
      </c>
      <c r="D232" s="740" t="s">
        <v>572</v>
      </c>
      <c r="E232" s="739" t="s">
        <v>586</v>
      </c>
      <c r="F232" s="740" t="s">
        <v>1973</v>
      </c>
      <c r="G232" s="739" t="s">
        <v>607</v>
      </c>
      <c r="H232" s="739" t="s">
        <v>1368</v>
      </c>
      <c r="I232" s="739" t="s">
        <v>1369</v>
      </c>
      <c r="J232" s="739" t="s">
        <v>1370</v>
      </c>
      <c r="K232" s="739" t="s">
        <v>1371</v>
      </c>
      <c r="L232" s="741">
        <v>30.22</v>
      </c>
      <c r="M232" s="741">
        <v>1</v>
      </c>
      <c r="N232" s="742">
        <v>30.22</v>
      </c>
    </row>
    <row r="233" spans="1:14" ht="14.4" customHeight="1" x14ac:dyDescent="0.3">
      <c r="A233" s="737" t="s">
        <v>560</v>
      </c>
      <c r="B233" s="738" t="s">
        <v>1972</v>
      </c>
      <c r="C233" s="739" t="s">
        <v>571</v>
      </c>
      <c r="D233" s="740" t="s">
        <v>572</v>
      </c>
      <c r="E233" s="739" t="s">
        <v>586</v>
      </c>
      <c r="F233" s="740" t="s">
        <v>1973</v>
      </c>
      <c r="G233" s="739" t="s">
        <v>607</v>
      </c>
      <c r="H233" s="739" t="s">
        <v>1372</v>
      </c>
      <c r="I233" s="739" t="s">
        <v>1373</v>
      </c>
      <c r="J233" s="739" t="s">
        <v>1374</v>
      </c>
      <c r="K233" s="739" t="s">
        <v>1375</v>
      </c>
      <c r="L233" s="741">
        <v>61.009999999999991</v>
      </c>
      <c r="M233" s="741">
        <v>2</v>
      </c>
      <c r="N233" s="742">
        <v>122.01999999999998</v>
      </c>
    </row>
    <row r="234" spans="1:14" ht="14.4" customHeight="1" x14ac:dyDescent="0.3">
      <c r="A234" s="737" t="s">
        <v>560</v>
      </c>
      <c r="B234" s="738" t="s">
        <v>1972</v>
      </c>
      <c r="C234" s="739" t="s">
        <v>571</v>
      </c>
      <c r="D234" s="740" t="s">
        <v>572</v>
      </c>
      <c r="E234" s="739" t="s">
        <v>586</v>
      </c>
      <c r="F234" s="740" t="s">
        <v>1973</v>
      </c>
      <c r="G234" s="739" t="s">
        <v>607</v>
      </c>
      <c r="H234" s="739" t="s">
        <v>1376</v>
      </c>
      <c r="I234" s="739" t="s">
        <v>1377</v>
      </c>
      <c r="J234" s="739" t="s">
        <v>1378</v>
      </c>
      <c r="K234" s="739" t="s">
        <v>1379</v>
      </c>
      <c r="L234" s="741">
        <v>222.43000000000009</v>
      </c>
      <c r="M234" s="741">
        <v>2</v>
      </c>
      <c r="N234" s="742">
        <v>444.86000000000018</v>
      </c>
    </row>
    <row r="235" spans="1:14" ht="14.4" customHeight="1" x14ac:dyDescent="0.3">
      <c r="A235" s="737" t="s">
        <v>560</v>
      </c>
      <c r="B235" s="738" t="s">
        <v>1972</v>
      </c>
      <c r="C235" s="739" t="s">
        <v>571</v>
      </c>
      <c r="D235" s="740" t="s">
        <v>572</v>
      </c>
      <c r="E235" s="739" t="s">
        <v>586</v>
      </c>
      <c r="F235" s="740" t="s">
        <v>1973</v>
      </c>
      <c r="G235" s="739" t="s">
        <v>607</v>
      </c>
      <c r="H235" s="739" t="s">
        <v>1380</v>
      </c>
      <c r="I235" s="739" t="s">
        <v>1381</v>
      </c>
      <c r="J235" s="739" t="s">
        <v>1344</v>
      </c>
      <c r="K235" s="739" t="s">
        <v>1382</v>
      </c>
      <c r="L235" s="741">
        <v>129.32989916581099</v>
      </c>
      <c r="M235" s="741">
        <v>179</v>
      </c>
      <c r="N235" s="742">
        <v>23150.051950680165</v>
      </c>
    </row>
    <row r="236" spans="1:14" ht="14.4" customHeight="1" x14ac:dyDescent="0.3">
      <c r="A236" s="737" t="s">
        <v>560</v>
      </c>
      <c r="B236" s="738" t="s">
        <v>1972</v>
      </c>
      <c r="C236" s="739" t="s">
        <v>571</v>
      </c>
      <c r="D236" s="740" t="s">
        <v>572</v>
      </c>
      <c r="E236" s="739" t="s">
        <v>586</v>
      </c>
      <c r="F236" s="740" t="s">
        <v>1973</v>
      </c>
      <c r="G236" s="739" t="s">
        <v>607</v>
      </c>
      <c r="H236" s="739" t="s">
        <v>1383</v>
      </c>
      <c r="I236" s="739" t="s">
        <v>1384</v>
      </c>
      <c r="J236" s="739" t="s">
        <v>1385</v>
      </c>
      <c r="K236" s="739" t="s">
        <v>1386</v>
      </c>
      <c r="L236" s="741">
        <v>20.060000000000002</v>
      </c>
      <c r="M236" s="741">
        <v>2</v>
      </c>
      <c r="N236" s="742">
        <v>40.120000000000005</v>
      </c>
    </row>
    <row r="237" spans="1:14" ht="14.4" customHeight="1" x14ac:dyDescent="0.3">
      <c r="A237" s="737" t="s">
        <v>560</v>
      </c>
      <c r="B237" s="738" t="s">
        <v>1972</v>
      </c>
      <c r="C237" s="739" t="s">
        <v>571</v>
      </c>
      <c r="D237" s="740" t="s">
        <v>572</v>
      </c>
      <c r="E237" s="739" t="s">
        <v>586</v>
      </c>
      <c r="F237" s="740" t="s">
        <v>1973</v>
      </c>
      <c r="G237" s="739" t="s">
        <v>607</v>
      </c>
      <c r="H237" s="739" t="s">
        <v>1387</v>
      </c>
      <c r="I237" s="739" t="s">
        <v>1388</v>
      </c>
      <c r="J237" s="739" t="s">
        <v>1389</v>
      </c>
      <c r="K237" s="739" t="s">
        <v>1136</v>
      </c>
      <c r="L237" s="741">
        <v>409.58856832553158</v>
      </c>
      <c r="M237" s="741">
        <v>36</v>
      </c>
      <c r="N237" s="742">
        <v>14745.188459719137</v>
      </c>
    </row>
    <row r="238" spans="1:14" ht="14.4" customHeight="1" x14ac:dyDescent="0.3">
      <c r="A238" s="737" t="s">
        <v>560</v>
      </c>
      <c r="B238" s="738" t="s">
        <v>1972</v>
      </c>
      <c r="C238" s="739" t="s">
        <v>571</v>
      </c>
      <c r="D238" s="740" t="s">
        <v>572</v>
      </c>
      <c r="E238" s="739" t="s">
        <v>586</v>
      </c>
      <c r="F238" s="740" t="s">
        <v>1973</v>
      </c>
      <c r="G238" s="739" t="s">
        <v>607</v>
      </c>
      <c r="H238" s="739" t="s">
        <v>1390</v>
      </c>
      <c r="I238" s="739" t="s">
        <v>1391</v>
      </c>
      <c r="J238" s="739" t="s">
        <v>1392</v>
      </c>
      <c r="K238" s="739" t="s">
        <v>1393</v>
      </c>
      <c r="L238" s="741">
        <v>61.53000000000003</v>
      </c>
      <c r="M238" s="741">
        <v>1</v>
      </c>
      <c r="N238" s="742">
        <v>61.53000000000003</v>
      </c>
    </row>
    <row r="239" spans="1:14" ht="14.4" customHeight="1" x14ac:dyDescent="0.3">
      <c r="A239" s="737" t="s">
        <v>560</v>
      </c>
      <c r="B239" s="738" t="s">
        <v>1972</v>
      </c>
      <c r="C239" s="739" t="s">
        <v>571</v>
      </c>
      <c r="D239" s="740" t="s">
        <v>572</v>
      </c>
      <c r="E239" s="739" t="s">
        <v>586</v>
      </c>
      <c r="F239" s="740" t="s">
        <v>1973</v>
      </c>
      <c r="G239" s="739" t="s">
        <v>607</v>
      </c>
      <c r="H239" s="739" t="s">
        <v>1394</v>
      </c>
      <c r="I239" s="739" t="s">
        <v>1395</v>
      </c>
      <c r="J239" s="739" t="s">
        <v>1396</v>
      </c>
      <c r="K239" s="739" t="s">
        <v>1397</v>
      </c>
      <c r="L239" s="741">
        <v>210.47</v>
      </c>
      <c r="M239" s="741">
        <v>1</v>
      </c>
      <c r="N239" s="742">
        <v>210.47</v>
      </c>
    </row>
    <row r="240" spans="1:14" ht="14.4" customHeight="1" x14ac:dyDescent="0.3">
      <c r="A240" s="737" t="s">
        <v>560</v>
      </c>
      <c r="B240" s="738" t="s">
        <v>1972</v>
      </c>
      <c r="C240" s="739" t="s">
        <v>571</v>
      </c>
      <c r="D240" s="740" t="s">
        <v>572</v>
      </c>
      <c r="E240" s="739" t="s">
        <v>586</v>
      </c>
      <c r="F240" s="740" t="s">
        <v>1973</v>
      </c>
      <c r="G240" s="739" t="s">
        <v>607</v>
      </c>
      <c r="H240" s="739" t="s">
        <v>1398</v>
      </c>
      <c r="I240" s="739" t="s">
        <v>1399</v>
      </c>
      <c r="J240" s="739" t="s">
        <v>1400</v>
      </c>
      <c r="K240" s="739" t="s">
        <v>1401</v>
      </c>
      <c r="L240" s="741">
        <v>629.66000000000008</v>
      </c>
      <c r="M240" s="741">
        <v>2</v>
      </c>
      <c r="N240" s="742">
        <v>1259.3200000000002</v>
      </c>
    </row>
    <row r="241" spans="1:14" ht="14.4" customHeight="1" x14ac:dyDescent="0.3">
      <c r="A241" s="737" t="s">
        <v>560</v>
      </c>
      <c r="B241" s="738" t="s">
        <v>1972</v>
      </c>
      <c r="C241" s="739" t="s">
        <v>571</v>
      </c>
      <c r="D241" s="740" t="s">
        <v>572</v>
      </c>
      <c r="E241" s="739" t="s">
        <v>586</v>
      </c>
      <c r="F241" s="740" t="s">
        <v>1973</v>
      </c>
      <c r="G241" s="739" t="s">
        <v>607</v>
      </c>
      <c r="H241" s="739" t="s">
        <v>1402</v>
      </c>
      <c r="I241" s="739" t="s">
        <v>1403</v>
      </c>
      <c r="J241" s="739" t="s">
        <v>1404</v>
      </c>
      <c r="K241" s="739" t="s">
        <v>1405</v>
      </c>
      <c r="L241" s="741">
        <v>78.290000000000035</v>
      </c>
      <c r="M241" s="741">
        <v>4</v>
      </c>
      <c r="N241" s="742">
        <v>313.16000000000014</v>
      </c>
    </row>
    <row r="242" spans="1:14" ht="14.4" customHeight="1" x14ac:dyDescent="0.3">
      <c r="A242" s="737" t="s">
        <v>560</v>
      </c>
      <c r="B242" s="738" t="s">
        <v>1972</v>
      </c>
      <c r="C242" s="739" t="s">
        <v>571</v>
      </c>
      <c r="D242" s="740" t="s">
        <v>572</v>
      </c>
      <c r="E242" s="739" t="s">
        <v>586</v>
      </c>
      <c r="F242" s="740" t="s">
        <v>1973</v>
      </c>
      <c r="G242" s="739" t="s">
        <v>607</v>
      </c>
      <c r="H242" s="739" t="s">
        <v>1406</v>
      </c>
      <c r="I242" s="739" t="s">
        <v>1406</v>
      </c>
      <c r="J242" s="739" t="s">
        <v>1407</v>
      </c>
      <c r="K242" s="739" t="s">
        <v>1408</v>
      </c>
      <c r="L242" s="741">
        <v>92.84</v>
      </c>
      <c r="M242" s="741">
        <v>2</v>
      </c>
      <c r="N242" s="742">
        <v>185.68</v>
      </c>
    </row>
    <row r="243" spans="1:14" ht="14.4" customHeight="1" x14ac:dyDescent="0.3">
      <c r="A243" s="737" t="s">
        <v>560</v>
      </c>
      <c r="B243" s="738" t="s">
        <v>1972</v>
      </c>
      <c r="C243" s="739" t="s">
        <v>571</v>
      </c>
      <c r="D243" s="740" t="s">
        <v>572</v>
      </c>
      <c r="E243" s="739" t="s">
        <v>586</v>
      </c>
      <c r="F243" s="740" t="s">
        <v>1973</v>
      </c>
      <c r="G243" s="739" t="s">
        <v>607</v>
      </c>
      <c r="H243" s="739" t="s">
        <v>1409</v>
      </c>
      <c r="I243" s="739" t="s">
        <v>1410</v>
      </c>
      <c r="J243" s="739" t="s">
        <v>1411</v>
      </c>
      <c r="K243" s="739" t="s">
        <v>1412</v>
      </c>
      <c r="L243" s="741">
        <v>27.25</v>
      </c>
      <c r="M243" s="741">
        <v>2</v>
      </c>
      <c r="N243" s="742">
        <v>54.5</v>
      </c>
    </row>
    <row r="244" spans="1:14" ht="14.4" customHeight="1" x14ac:dyDescent="0.3">
      <c r="A244" s="737" t="s">
        <v>560</v>
      </c>
      <c r="B244" s="738" t="s">
        <v>1972</v>
      </c>
      <c r="C244" s="739" t="s">
        <v>571</v>
      </c>
      <c r="D244" s="740" t="s">
        <v>572</v>
      </c>
      <c r="E244" s="739" t="s">
        <v>586</v>
      </c>
      <c r="F244" s="740" t="s">
        <v>1973</v>
      </c>
      <c r="G244" s="739" t="s">
        <v>607</v>
      </c>
      <c r="H244" s="739" t="s">
        <v>1413</v>
      </c>
      <c r="I244" s="739" t="s">
        <v>1414</v>
      </c>
      <c r="J244" s="739" t="s">
        <v>1415</v>
      </c>
      <c r="K244" s="739" t="s">
        <v>1416</v>
      </c>
      <c r="L244" s="741">
        <v>1375</v>
      </c>
      <c r="M244" s="741">
        <v>2</v>
      </c>
      <c r="N244" s="742">
        <v>2750</v>
      </c>
    </row>
    <row r="245" spans="1:14" ht="14.4" customHeight="1" x14ac:dyDescent="0.3">
      <c r="A245" s="737" t="s">
        <v>560</v>
      </c>
      <c r="B245" s="738" t="s">
        <v>1972</v>
      </c>
      <c r="C245" s="739" t="s">
        <v>571</v>
      </c>
      <c r="D245" s="740" t="s">
        <v>572</v>
      </c>
      <c r="E245" s="739" t="s">
        <v>586</v>
      </c>
      <c r="F245" s="740" t="s">
        <v>1973</v>
      </c>
      <c r="G245" s="739" t="s">
        <v>607</v>
      </c>
      <c r="H245" s="739" t="s">
        <v>1417</v>
      </c>
      <c r="I245" s="739" t="s">
        <v>1418</v>
      </c>
      <c r="J245" s="739" t="s">
        <v>1419</v>
      </c>
      <c r="K245" s="739" t="s">
        <v>1420</v>
      </c>
      <c r="L245" s="741">
        <v>325.15999999999997</v>
      </c>
      <c r="M245" s="741">
        <v>23</v>
      </c>
      <c r="N245" s="742">
        <v>7478.6799999999994</v>
      </c>
    </row>
    <row r="246" spans="1:14" ht="14.4" customHeight="1" x14ac:dyDescent="0.3">
      <c r="A246" s="737" t="s">
        <v>560</v>
      </c>
      <c r="B246" s="738" t="s">
        <v>1972</v>
      </c>
      <c r="C246" s="739" t="s">
        <v>571</v>
      </c>
      <c r="D246" s="740" t="s">
        <v>572</v>
      </c>
      <c r="E246" s="739" t="s">
        <v>586</v>
      </c>
      <c r="F246" s="740" t="s">
        <v>1973</v>
      </c>
      <c r="G246" s="739" t="s">
        <v>607</v>
      </c>
      <c r="H246" s="739" t="s">
        <v>1421</v>
      </c>
      <c r="I246" s="739" t="s">
        <v>1422</v>
      </c>
      <c r="J246" s="739" t="s">
        <v>1423</v>
      </c>
      <c r="K246" s="739" t="s">
        <v>1424</v>
      </c>
      <c r="L246" s="741">
        <v>104.07000000000001</v>
      </c>
      <c r="M246" s="741">
        <v>3</v>
      </c>
      <c r="N246" s="742">
        <v>312.21000000000004</v>
      </c>
    </row>
    <row r="247" spans="1:14" ht="14.4" customHeight="1" x14ac:dyDescent="0.3">
      <c r="A247" s="737" t="s">
        <v>560</v>
      </c>
      <c r="B247" s="738" t="s">
        <v>1972</v>
      </c>
      <c r="C247" s="739" t="s">
        <v>571</v>
      </c>
      <c r="D247" s="740" t="s">
        <v>572</v>
      </c>
      <c r="E247" s="739" t="s">
        <v>586</v>
      </c>
      <c r="F247" s="740" t="s">
        <v>1973</v>
      </c>
      <c r="G247" s="739" t="s">
        <v>607</v>
      </c>
      <c r="H247" s="739" t="s">
        <v>1425</v>
      </c>
      <c r="I247" s="739" t="s">
        <v>1426</v>
      </c>
      <c r="J247" s="739" t="s">
        <v>1427</v>
      </c>
      <c r="K247" s="739" t="s">
        <v>1428</v>
      </c>
      <c r="L247" s="741">
        <v>685.4000757291011</v>
      </c>
      <c r="M247" s="741">
        <v>220</v>
      </c>
      <c r="N247" s="742">
        <v>150788.01666040224</v>
      </c>
    </row>
    <row r="248" spans="1:14" ht="14.4" customHeight="1" x14ac:dyDescent="0.3">
      <c r="A248" s="737" t="s">
        <v>560</v>
      </c>
      <c r="B248" s="738" t="s">
        <v>1972</v>
      </c>
      <c r="C248" s="739" t="s">
        <v>571</v>
      </c>
      <c r="D248" s="740" t="s">
        <v>572</v>
      </c>
      <c r="E248" s="739" t="s">
        <v>586</v>
      </c>
      <c r="F248" s="740" t="s">
        <v>1973</v>
      </c>
      <c r="G248" s="739" t="s">
        <v>607</v>
      </c>
      <c r="H248" s="739" t="s">
        <v>1429</v>
      </c>
      <c r="I248" s="739" t="s">
        <v>1430</v>
      </c>
      <c r="J248" s="739" t="s">
        <v>1431</v>
      </c>
      <c r="K248" s="739" t="s">
        <v>1432</v>
      </c>
      <c r="L248" s="741">
        <v>960.25048972959803</v>
      </c>
      <c r="M248" s="741">
        <v>45</v>
      </c>
      <c r="N248" s="742">
        <v>43211.272037831914</v>
      </c>
    </row>
    <row r="249" spans="1:14" ht="14.4" customHeight="1" x14ac:dyDescent="0.3">
      <c r="A249" s="737" t="s">
        <v>560</v>
      </c>
      <c r="B249" s="738" t="s">
        <v>1972</v>
      </c>
      <c r="C249" s="739" t="s">
        <v>571</v>
      </c>
      <c r="D249" s="740" t="s">
        <v>572</v>
      </c>
      <c r="E249" s="739" t="s">
        <v>586</v>
      </c>
      <c r="F249" s="740" t="s">
        <v>1973</v>
      </c>
      <c r="G249" s="739" t="s">
        <v>607</v>
      </c>
      <c r="H249" s="739" t="s">
        <v>1433</v>
      </c>
      <c r="I249" s="739" t="s">
        <v>1434</v>
      </c>
      <c r="J249" s="739" t="s">
        <v>1435</v>
      </c>
      <c r="K249" s="739" t="s">
        <v>1436</v>
      </c>
      <c r="L249" s="741">
        <v>305.30999999999995</v>
      </c>
      <c r="M249" s="741">
        <v>4</v>
      </c>
      <c r="N249" s="742">
        <v>1221.2399999999998</v>
      </c>
    </row>
    <row r="250" spans="1:14" ht="14.4" customHeight="1" x14ac:dyDescent="0.3">
      <c r="A250" s="737" t="s">
        <v>560</v>
      </c>
      <c r="B250" s="738" t="s">
        <v>1972</v>
      </c>
      <c r="C250" s="739" t="s">
        <v>571</v>
      </c>
      <c r="D250" s="740" t="s">
        <v>572</v>
      </c>
      <c r="E250" s="739" t="s">
        <v>586</v>
      </c>
      <c r="F250" s="740" t="s">
        <v>1973</v>
      </c>
      <c r="G250" s="739" t="s">
        <v>607</v>
      </c>
      <c r="H250" s="739" t="s">
        <v>1437</v>
      </c>
      <c r="I250" s="739" t="s">
        <v>1437</v>
      </c>
      <c r="J250" s="739" t="s">
        <v>1438</v>
      </c>
      <c r="K250" s="739" t="s">
        <v>1439</v>
      </c>
      <c r="L250" s="741">
        <v>601.21</v>
      </c>
      <c r="M250" s="741">
        <v>3</v>
      </c>
      <c r="N250" s="742">
        <v>1803.63</v>
      </c>
    </row>
    <row r="251" spans="1:14" ht="14.4" customHeight="1" x14ac:dyDescent="0.3">
      <c r="A251" s="737" t="s">
        <v>560</v>
      </c>
      <c r="B251" s="738" t="s">
        <v>1972</v>
      </c>
      <c r="C251" s="739" t="s">
        <v>571</v>
      </c>
      <c r="D251" s="740" t="s">
        <v>572</v>
      </c>
      <c r="E251" s="739" t="s">
        <v>586</v>
      </c>
      <c r="F251" s="740" t="s">
        <v>1973</v>
      </c>
      <c r="G251" s="739" t="s">
        <v>607</v>
      </c>
      <c r="H251" s="739" t="s">
        <v>1440</v>
      </c>
      <c r="I251" s="739" t="s">
        <v>1440</v>
      </c>
      <c r="J251" s="739" t="s">
        <v>1441</v>
      </c>
      <c r="K251" s="739" t="s">
        <v>1442</v>
      </c>
      <c r="L251" s="741">
        <v>330.9899759103381</v>
      </c>
      <c r="M251" s="741">
        <v>10</v>
      </c>
      <c r="N251" s="742">
        <v>3309.8997591033813</v>
      </c>
    </row>
    <row r="252" spans="1:14" ht="14.4" customHeight="1" x14ac:dyDescent="0.3">
      <c r="A252" s="737" t="s">
        <v>560</v>
      </c>
      <c r="B252" s="738" t="s">
        <v>1972</v>
      </c>
      <c r="C252" s="739" t="s">
        <v>571</v>
      </c>
      <c r="D252" s="740" t="s">
        <v>572</v>
      </c>
      <c r="E252" s="739" t="s">
        <v>586</v>
      </c>
      <c r="F252" s="740" t="s">
        <v>1973</v>
      </c>
      <c r="G252" s="739" t="s">
        <v>607</v>
      </c>
      <c r="H252" s="739" t="s">
        <v>1443</v>
      </c>
      <c r="I252" s="739" t="s">
        <v>1444</v>
      </c>
      <c r="J252" s="739" t="s">
        <v>1445</v>
      </c>
      <c r="K252" s="739" t="s">
        <v>1446</v>
      </c>
      <c r="L252" s="741">
        <v>66.73</v>
      </c>
      <c r="M252" s="741">
        <v>13</v>
      </c>
      <c r="N252" s="742">
        <v>867.49</v>
      </c>
    </row>
    <row r="253" spans="1:14" ht="14.4" customHeight="1" x14ac:dyDescent="0.3">
      <c r="A253" s="737" t="s">
        <v>560</v>
      </c>
      <c r="B253" s="738" t="s">
        <v>1972</v>
      </c>
      <c r="C253" s="739" t="s">
        <v>571</v>
      </c>
      <c r="D253" s="740" t="s">
        <v>572</v>
      </c>
      <c r="E253" s="739" t="s">
        <v>586</v>
      </c>
      <c r="F253" s="740" t="s">
        <v>1973</v>
      </c>
      <c r="G253" s="739" t="s">
        <v>607</v>
      </c>
      <c r="H253" s="739" t="s">
        <v>1447</v>
      </c>
      <c r="I253" s="739" t="s">
        <v>1448</v>
      </c>
      <c r="J253" s="739" t="s">
        <v>1449</v>
      </c>
      <c r="K253" s="739" t="s">
        <v>622</v>
      </c>
      <c r="L253" s="741">
        <v>22.09</v>
      </c>
      <c r="M253" s="741">
        <v>2</v>
      </c>
      <c r="N253" s="742">
        <v>44.18</v>
      </c>
    </row>
    <row r="254" spans="1:14" ht="14.4" customHeight="1" x14ac:dyDescent="0.3">
      <c r="A254" s="737" t="s">
        <v>560</v>
      </c>
      <c r="B254" s="738" t="s">
        <v>1972</v>
      </c>
      <c r="C254" s="739" t="s">
        <v>571</v>
      </c>
      <c r="D254" s="740" t="s">
        <v>572</v>
      </c>
      <c r="E254" s="739" t="s">
        <v>586</v>
      </c>
      <c r="F254" s="740" t="s">
        <v>1973</v>
      </c>
      <c r="G254" s="739" t="s">
        <v>607</v>
      </c>
      <c r="H254" s="739" t="s">
        <v>1450</v>
      </c>
      <c r="I254" s="739" t="s">
        <v>1450</v>
      </c>
      <c r="J254" s="739" t="s">
        <v>1451</v>
      </c>
      <c r="K254" s="739" t="s">
        <v>1452</v>
      </c>
      <c r="L254" s="741">
        <v>25.320000000000004</v>
      </c>
      <c r="M254" s="741">
        <v>5</v>
      </c>
      <c r="N254" s="742">
        <v>126.60000000000002</v>
      </c>
    </row>
    <row r="255" spans="1:14" ht="14.4" customHeight="1" x14ac:dyDescent="0.3">
      <c r="A255" s="737" t="s">
        <v>560</v>
      </c>
      <c r="B255" s="738" t="s">
        <v>1972</v>
      </c>
      <c r="C255" s="739" t="s">
        <v>571</v>
      </c>
      <c r="D255" s="740" t="s">
        <v>572</v>
      </c>
      <c r="E255" s="739" t="s">
        <v>586</v>
      </c>
      <c r="F255" s="740" t="s">
        <v>1973</v>
      </c>
      <c r="G255" s="739" t="s">
        <v>607</v>
      </c>
      <c r="H255" s="739" t="s">
        <v>1453</v>
      </c>
      <c r="I255" s="739" t="s">
        <v>1454</v>
      </c>
      <c r="J255" s="739" t="s">
        <v>1455</v>
      </c>
      <c r="K255" s="739" t="s">
        <v>1456</v>
      </c>
      <c r="L255" s="741">
        <v>292.38000000000011</v>
      </c>
      <c r="M255" s="741">
        <v>1</v>
      </c>
      <c r="N255" s="742">
        <v>292.38000000000011</v>
      </c>
    </row>
    <row r="256" spans="1:14" ht="14.4" customHeight="1" x14ac:dyDescent="0.3">
      <c r="A256" s="737" t="s">
        <v>560</v>
      </c>
      <c r="B256" s="738" t="s">
        <v>1972</v>
      </c>
      <c r="C256" s="739" t="s">
        <v>571</v>
      </c>
      <c r="D256" s="740" t="s">
        <v>572</v>
      </c>
      <c r="E256" s="739" t="s">
        <v>586</v>
      </c>
      <c r="F256" s="740" t="s">
        <v>1973</v>
      </c>
      <c r="G256" s="739" t="s">
        <v>607</v>
      </c>
      <c r="H256" s="739" t="s">
        <v>1457</v>
      </c>
      <c r="I256" s="739" t="s">
        <v>1457</v>
      </c>
      <c r="J256" s="739" t="s">
        <v>1458</v>
      </c>
      <c r="K256" s="739" t="s">
        <v>1459</v>
      </c>
      <c r="L256" s="741">
        <v>167.55999999999997</v>
      </c>
      <c r="M256" s="741">
        <v>1</v>
      </c>
      <c r="N256" s="742">
        <v>167.55999999999997</v>
      </c>
    </row>
    <row r="257" spans="1:14" ht="14.4" customHeight="1" x14ac:dyDescent="0.3">
      <c r="A257" s="737" t="s">
        <v>560</v>
      </c>
      <c r="B257" s="738" t="s">
        <v>1972</v>
      </c>
      <c r="C257" s="739" t="s">
        <v>571</v>
      </c>
      <c r="D257" s="740" t="s">
        <v>572</v>
      </c>
      <c r="E257" s="739" t="s">
        <v>586</v>
      </c>
      <c r="F257" s="740" t="s">
        <v>1973</v>
      </c>
      <c r="G257" s="739" t="s">
        <v>607</v>
      </c>
      <c r="H257" s="739" t="s">
        <v>1460</v>
      </c>
      <c r="I257" s="739" t="s">
        <v>1460</v>
      </c>
      <c r="J257" s="739" t="s">
        <v>1461</v>
      </c>
      <c r="K257" s="739" t="s">
        <v>1462</v>
      </c>
      <c r="L257" s="741">
        <v>3300</v>
      </c>
      <c r="M257" s="741">
        <v>10</v>
      </c>
      <c r="N257" s="742">
        <v>33000</v>
      </c>
    </row>
    <row r="258" spans="1:14" ht="14.4" customHeight="1" x14ac:dyDescent="0.3">
      <c r="A258" s="737" t="s">
        <v>560</v>
      </c>
      <c r="B258" s="738" t="s">
        <v>1972</v>
      </c>
      <c r="C258" s="739" t="s">
        <v>571</v>
      </c>
      <c r="D258" s="740" t="s">
        <v>572</v>
      </c>
      <c r="E258" s="739" t="s">
        <v>586</v>
      </c>
      <c r="F258" s="740" t="s">
        <v>1973</v>
      </c>
      <c r="G258" s="739" t="s">
        <v>607</v>
      </c>
      <c r="H258" s="739" t="s">
        <v>1463</v>
      </c>
      <c r="I258" s="739" t="s">
        <v>1463</v>
      </c>
      <c r="J258" s="739" t="s">
        <v>1464</v>
      </c>
      <c r="K258" s="739" t="s">
        <v>1465</v>
      </c>
      <c r="L258" s="741">
        <v>67.738081704710751</v>
      </c>
      <c r="M258" s="741">
        <v>940</v>
      </c>
      <c r="N258" s="742">
        <v>63673.796802428107</v>
      </c>
    </row>
    <row r="259" spans="1:14" ht="14.4" customHeight="1" x14ac:dyDescent="0.3">
      <c r="A259" s="737" t="s">
        <v>560</v>
      </c>
      <c r="B259" s="738" t="s">
        <v>1972</v>
      </c>
      <c r="C259" s="739" t="s">
        <v>571</v>
      </c>
      <c r="D259" s="740" t="s">
        <v>572</v>
      </c>
      <c r="E259" s="739" t="s">
        <v>586</v>
      </c>
      <c r="F259" s="740" t="s">
        <v>1973</v>
      </c>
      <c r="G259" s="739" t="s">
        <v>607</v>
      </c>
      <c r="H259" s="739" t="s">
        <v>1466</v>
      </c>
      <c r="I259" s="739" t="s">
        <v>1466</v>
      </c>
      <c r="J259" s="739" t="s">
        <v>1467</v>
      </c>
      <c r="K259" s="739" t="s">
        <v>1468</v>
      </c>
      <c r="L259" s="741">
        <v>561</v>
      </c>
      <c r="M259" s="741">
        <v>25</v>
      </c>
      <c r="N259" s="742">
        <v>14025</v>
      </c>
    </row>
    <row r="260" spans="1:14" ht="14.4" customHeight="1" x14ac:dyDescent="0.3">
      <c r="A260" s="737" t="s">
        <v>560</v>
      </c>
      <c r="B260" s="738" t="s">
        <v>1972</v>
      </c>
      <c r="C260" s="739" t="s">
        <v>571</v>
      </c>
      <c r="D260" s="740" t="s">
        <v>572</v>
      </c>
      <c r="E260" s="739" t="s">
        <v>586</v>
      </c>
      <c r="F260" s="740" t="s">
        <v>1973</v>
      </c>
      <c r="G260" s="739" t="s">
        <v>607</v>
      </c>
      <c r="H260" s="739" t="s">
        <v>1469</v>
      </c>
      <c r="I260" s="739" t="s">
        <v>1469</v>
      </c>
      <c r="J260" s="739" t="s">
        <v>1441</v>
      </c>
      <c r="K260" s="739" t="s">
        <v>1470</v>
      </c>
      <c r="L260" s="741">
        <v>95.37</v>
      </c>
      <c r="M260" s="741">
        <v>2</v>
      </c>
      <c r="N260" s="742">
        <v>190.74</v>
      </c>
    </row>
    <row r="261" spans="1:14" ht="14.4" customHeight="1" x14ac:dyDescent="0.3">
      <c r="A261" s="737" t="s">
        <v>560</v>
      </c>
      <c r="B261" s="738" t="s">
        <v>1972</v>
      </c>
      <c r="C261" s="739" t="s">
        <v>571</v>
      </c>
      <c r="D261" s="740" t="s">
        <v>572</v>
      </c>
      <c r="E261" s="739" t="s">
        <v>586</v>
      </c>
      <c r="F261" s="740" t="s">
        <v>1973</v>
      </c>
      <c r="G261" s="739" t="s">
        <v>607</v>
      </c>
      <c r="H261" s="739" t="s">
        <v>1471</v>
      </c>
      <c r="I261" s="739" t="s">
        <v>1472</v>
      </c>
      <c r="J261" s="739" t="s">
        <v>1449</v>
      </c>
      <c r="K261" s="739" t="s">
        <v>1473</v>
      </c>
      <c r="L261" s="741">
        <v>45.749999999999993</v>
      </c>
      <c r="M261" s="741">
        <v>1</v>
      </c>
      <c r="N261" s="742">
        <v>45.749999999999993</v>
      </c>
    </row>
    <row r="262" spans="1:14" ht="14.4" customHeight="1" x14ac:dyDescent="0.3">
      <c r="A262" s="737" t="s">
        <v>560</v>
      </c>
      <c r="B262" s="738" t="s">
        <v>1972</v>
      </c>
      <c r="C262" s="739" t="s">
        <v>571</v>
      </c>
      <c r="D262" s="740" t="s">
        <v>572</v>
      </c>
      <c r="E262" s="739" t="s">
        <v>586</v>
      </c>
      <c r="F262" s="740" t="s">
        <v>1973</v>
      </c>
      <c r="G262" s="739" t="s">
        <v>607</v>
      </c>
      <c r="H262" s="739" t="s">
        <v>1474</v>
      </c>
      <c r="I262" s="739" t="s">
        <v>1474</v>
      </c>
      <c r="J262" s="739" t="s">
        <v>1475</v>
      </c>
      <c r="K262" s="739" t="s">
        <v>1476</v>
      </c>
      <c r="L262" s="741">
        <v>255.90000000000012</v>
      </c>
      <c r="M262" s="741">
        <v>1</v>
      </c>
      <c r="N262" s="742">
        <v>255.90000000000012</v>
      </c>
    </row>
    <row r="263" spans="1:14" ht="14.4" customHeight="1" x14ac:dyDescent="0.3">
      <c r="A263" s="737" t="s">
        <v>560</v>
      </c>
      <c r="B263" s="738" t="s">
        <v>1972</v>
      </c>
      <c r="C263" s="739" t="s">
        <v>571</v>
      </c>
      <c r="D263" s="740" t="s">
        <v>572</v>
      </c>
      <c r="E263" s="739" t="s">
        <v>586</v>
      </c>
      <c r="F263" s="740" t="s">
        <v>1973</v>
      </c>
      <c r="G263" s="739" t="s">
        <v>607</v>
      </c>
      <c r="H263" s="739" t="s">
        <v>1477</v>
      </c>
      <c r="I263" s="739" t="s">
        <v>1477</v>
      </c>
      <c r="J263" s="739" t="s">
        <v>1478</v>
      </c>
      <c r="K263" s="739" t="s">
        <v>1479</v>
      </c>
      <c r="L263" s="741">
        <v>224.2</v>
      </c>
      <c r="M263" s="741">
        <v>1</v>
      </c>
      <c r="N263" s="742">
        <v>224.2</v>
      </c>
    </row>
    <row r="264" spans="1:14" ht="14.4" customHeight="1" x14ac:dyDescent="0.3">
      <c r="A264" s="737" t="s">
        <v>560</v>
      </c>
      <c r="B264" s="738" t="s">
        <v>1972</v>
      </c>
      <c r="C264" s="739" t="s">
        <v>571</v>
      </c>
      <c r="D264" s="740" t="s">
        <v>572</v>
      </c>
      <c r="E264" s="739" t="s">
        <v>586</v>
      </c>
      <c r="F264" s="740" t="s">
        <v>1973</v>
      </c>
      <c r="G264" s="739" t="s">
        <v>607</v>
      </c>
      <c r="H264" s="739" t="s">
        <v>1480</v>
      </c>
      <c r="I264" s="739" t="s">
        <v>1480</v>
      </c>
      <c r="J264" s="739" t="s">
        <v>1481</v>
      </c>
      <c r="K264" s="739" t="s">
        <v>1482</v>
      </c>
      <c r="L264" s="741">
        <v>529.83999999999992</v>
      </c>
      <c r="M264" s="741">
        <v>2</v>
      </c>
      <c r="N264" s="742">
        <v>1059.6799999999998</v>
      </c>
    </row>
    <row r="265" spans="1:14" ht="14.4" customHeight="1" x14ac:dyDescent="0.3">
      <c r="A265" s="737" t="s">
        <v>560</v>
      </c>
      <c r="B265" s="738" t="s">
        <v>1972</v>
      </c>
      <c r="C265" s="739" t="s">
        <v>571</v>
      </c>
      <c r="D265" s="740" t="s">
        <v>572</v>
      </c>
      <c r="E265" s="739" t="s">
        <v>1483</v>
      </c>
      <c r="F265" s="740" t="s">
        <v>1974</v>
      </c>
      <c r="G265" s="739" t="s">
        <v>587</v>
      </c>
      <c r="H265" s="739" t="s">
        <v>1484</v>
      </c>
      <c r="I265" s="739" t="s">
        <v>604</v>
      </c>
      <c r="J265" s="739" t="s">
        <v>1485</v>
      </c>
      <c r="K265" s="739"/>
      <c r="L265" s="741">
        <v>1161.0999999999999</v>
      </c>
      <c r="M265" s="741">
        <v>2</v>
      </c>
      <c r="N265" s="742">
        <v>2322.1999999999998</v>
      </c>
    </row>
    <row r="266" spans="1:14" ht="14.4" customHeight="1" x14ac:dyDescent="0.3">
      <c r="A266" s="737" t="s">
        <v>560</v>
      </c>
      <c r="B266" s="738" t="s">
        <v>1972</v>
      </c>
      <c r="C266" s="739" t="s">
        <v>571</v>
      </c>
      <c r="D266" s="740" t="s">
        <v>572</v>
      </c>
      <c r="E266" s="739" t="s">
        <v>1483</v>
      </c>
      <c r="F266" s="740" t="s">
        <v>1974</v>
      </c>
      <c r="G266" s="739" t="s">
        <v>587</v>
      </c>
      <c r="H266" s="739" t="s">
        <v>1486</v>
      </c>
      <c r="I266" s="739" t="s">
        <v>604</v>
      </c>
      <c r="J266" s="739" t="s">
        <v>1487</v>
      </c>
      <c r="K266" s="739" t="s">
        <v>1488</v>
      </c>
      <c r="L266" s="741">
        <v>185.64</v>
      </c>
      <c r="M266" s="741">
        <v>10</v>
      </c>
      <c r="N266" s="742">
        <v>1856.3999999999999</v>
      </c>
    </row>
    <row r="267" spans="1:14" ht="14.4" customHeight="1" x14ac:dyDescent="0.3">
      <c r="A267" s="737" t="s">
        <v>560</v>
      </c>
      <c r="B267" s="738" t="s">
        <v>1972</v>
      </c>
      <c r="C267" s="739" t="s">
        <v>571</v>
      </c>
      <c r="D267" s="740" t="s">
        <v>572</v>
      </c>
      <c r="E267" s="739" t="s">
        <v>1483</v>
      </c>
      <c r="F267" s="740" t="s">
        <v>1974</v>
      </c>
      <c r="G267" s="739" t="s">
        <v>587</v>
      </c>
      <c r="H267" s="739" t="s">
        <v>1489</v>
      </c>
      <c r="I267" s="739" t="s">
        <v>604</v>
      </c>
      <c r="J267" s="739" t="s">
        <v>1490</v>
      </c>
      <c r="K267" s="739"/>
      <c r="L267" s="741">
        <v>253.76</v>
      </c>
      <c r="M267" s="741">
        <v>24</v>
      </c>
      <c r="N267" s="742">
        <v>6090.24</v>
      </c>
    </row>
    <row r="268" spans="1:14" ht="14.4" customHeight="1" x14ac:dyDescent="0.3">
      <c r="A268" s="737" t="s">
        <v>560</v>
      </c>
      <c r="B268" s="738" t="s">
        <v>1972</v>
      </c>
      <c r="C268" s="739" t="s">
        <v>571</v>
      </c>
      <c r="D268" s="740" t="s">
        <v>572</v>
      </c>
      <c r="E268" s="739" t="s">
        <v>1483</v>
      </c>
      <c r="F268" s="740" t="s">
        <v>1974</v>
      </c>
      <c r="G268" s="739" t="s">
        <v>587</v>
      </c>
      <c r="H268" s="739" t="s">
        <v>1491</v>
      </c>
      <c r="I268" s="739" t="s">
        <v>1491</v>
      </c>
      <c r="J268" s="739" t="s">
        <v>1492</v>
      </c>
      <c r="K268" s="739" t="s">
        <v>1493</v>
      </c>
      <c r="L268" s="741">
        <v>111.6</v>
      </c>
      <c r="M268" s="741">
        <v>45</v>
      </c>
      <c r="N268" s="742">
        <v>5022</v>
      </c>
    </row>
    <row r="269" spans="1:14" ht="14.4" customHeight="1" x14ac:dyDescent="0.3">
      <c r="A269" s="737" t="s">
        <v>560</v>
      </c>
      <c r="B269" s="738" t="s">
        <v>1972</v>
      </c>
      <c r="C269" s="739" t="s">
        <v>571</v>
      </c>
      <c r="D269" s="740" t="s">
        <v>572</v>
      </c>
      <c r="E269" s="739" t="s">
        <v>1483</v>
      </c>
      <c r="F269" s="740" t="s">
        <v>1974</v>
      </c>
      <c r="G269" s="739" t="s">
        <v>587</v>
      </c>
      <c r="H269" s="739" t="s">
        <v>1494</v>
      </c>
      <c r="I269" s="739" t="s">
        <v>604</v>
      </c>
      <c r="J269" s="739" t="s">
        <v>1495</v>
      </c>
      <c r="K269" s="739"/>
      <c r="L269" s="741">
        <v>218.0555737704918</v>
      </c>
      <c r="M269" s="741">
        <v>183</v>
      </c>
      <c r="N269" s="742">
        <v>39904.17</v>
      </c>
    </row>
    <row r="270" spans="1:14" ht="14.4" customHeight="1" x14ac:dyDescent="0.3">
      <c r="A270" s="737" t="s">
        <v>560</v>
      </c>
      <c r="B270" s="738" t="s">
        <v>1972</v>
      </c>
      <c r="C270" s="739" t="s">
        <v>571</v>
      </c>
      <c r="D270" s="740" t="s">
        <v>572</v>
      </c>
      <c r="E270" s="739" t="s">
        <v>1483</v>
      </c>
      <c r="F270" s="740" t="s">
        <v>1974</v>
      </c>
      <c r="G270" s="739" t="s">
        <v>587</v>
      </c>
      <c r="H270" s="739" t="s">
        <v>1496</v>
      </c>
      <c r="I270" s="739" t="s">
        <v>1496</v>
      </c>
      <c r="J270" s="739" t="s">
        <v>1497</v>
      </c>
      <c r="K270" s="739" t="s">
        <v>1498</v>
      </c>
      <c r="L270" s="741">
        <v>2030.1000000000001</v>
      </c>
      <c r="M270" s="741">
        <v>6</v>
      </c>
      <c r="N270" s="742">
        <v>12180.6</v>
      </c>
    </row>
    <row r="271" spans="1:14" ht="14.4" customHeight="1" x14ac:dyDescent="0.3">
      <c r="A271" s="737" t="s">
        <v>560</v>
      </c>
      <c r="B271" s="738" t="s">
        <v>1972</v>
      </c>
      <c r="C271" s="739" t="s">
        <v>571</v>
      </c>
      <c r="D271" s="740" t="s">
        <v>572</v>
      </c>
      <c r="E271" s="739" t="s">
        <v>1483</v>
      </c>
      <c r="F271" s="740" t="s">
        <v>1974</v>
      </c>
      <c r="G271" s="739" t="s">
        <v>587</v>
      </c>
      <c r="H271" s="739" t="s">
        <v>1499</v>
      </c>
      <c r="I271" s="739" t="s">
        <v>1499</v>
      </c>
      <c r="J271" s="739" t="s">
        <v>1500</v>
      </c>
      <c r="K271" s="739" t="s">
        <v>1498</v>
      </c>
      <c r="L271" s="741">
        <v>1109.0403315325402</v>
      </c>
      <c r="M271" s="741">
        <v>17</v>
      </c>
      <c r="N271" s="742">
        <v>18853.685636053182</v>
      </c>
    </row>
    <row r="272" spans="1:14" ht="14.4" customHeight="1" x14ac:dyDescent="0.3">
      <c r="A272" s="737" t="s">
        <v>560</v>
      </c>
      <c r="B272" s="738" t="s">
        <v>1972</v>
      </c>
      <c r="C272" s="739" t="s">
        <v>571</v>
      </c>
      <c r="D272" s="740" t="s">
        <v>572</v>
      </c>
      <c r="E272" s="739" t="s">
        <v>1483</v>
      </c>
      <c r="F272" s="740" t="s">
        <v>1974</v>
      </c>
      <c r="G272" s="739" t="s">
        <v>587</v>
      </c>
      <c r="H272" s="739" t="s">
        <v>1501</v>
      </c>
      <c r="I272" s="739" t="s">
        <v>1501</v>
      </c>
      <c r="J272" s="739" t="s">
        <v>1502</v>
      </c>
      <c r="K272" s="739" t="s">
        <v>1503</v>
      </c>
      <c r="L272" s="741">
        <v>1735.29</v>
      </c>
      <c r="M272" s="741">
        <v>1</v>
      </c>
      <c r="N272" s="742">
        <v>1735.29</v>
      </c>
    </row>
    <row r="273" spans="1:14" ht="14.4" customHeight="1" x14ac:dyDescent="0.3">
      <c r="A273" s="737" t="s">
        <v>560</v>
      </c>
      <c r="B273" s="738" t="s">
        <v>1972</v>
      </c>
      <c r="C273" s="739" t="s">
        <v>571</v>
      </c>
      <c r="D273" s="740" t="s">
        <v>572</v>
      </c>
      <c r="E273" s="739" t="s">
        <v>1483</v>
      </c>
      <c r="F273" s="740" t="s">
        <v>1974</v>
      </c>
      <c r="G273" s="739" t="s">
        <v>607</v>
      </c>
      <c r="H273" s="739" t="s">
        <v>1504</v>
      </c>
      <c r="I273" s="739" t="s">
        <v>1505</v>
      </c>
      <c r="J273" s="739" t="s">
        <v>1506</v>
      </c>
      <c r="K273" s="739" t="s">
        <v>1507</v>
      </c>
      <c r="L273" s="741">
        <v>40.92</v>
      </c>
      <c r="M273" s="741">
        <v>10</v>
      </c>
      <c r="N273" s="742">
        <v>409.20000000000005</v>
      </c>
    </row>
    <row r="274" spans="1:14" ht="14.4" customHeight="1" x14ac:dyDescent="0.3">
      <c r="A274" s="737" t="s">
        <v>560</v>
      </c>
      <c r="B274" s="738" t="s">
        <v>1972</v>
      </c>
      <c r="C274" s="739" t="s">
        <v>571</v>
      </c>
      <c r="D274" s="740" t="s">
        <v>572</v>
      </c>
      <c r="E274" s="739" t="s">
        <v>1483</v>
      </c>
      <c r="F274" s="740" t="s">
        <v>1974</v>
      </c>
      <c r="G274" s="739" t="s">
        <v>607</v>
      </c>
      <c r="H274" s="739" t="s">
        <v>1508</v>
      </c>
      <c r="I274" s="739" t="s">
        <v>1508</v>
      </c>
      <c r="J274" s="739" t="s">
        <v>1509</v>
      </c>
      <c r="K274" s="739" t="s">
        <v>1510</v>
      </c>
      <c r="L274" s="741">
        <v>148.96006863391207</v>
      </c>
      <c r="M274" s="741">
        <v>4</v>
      </c>
      <c r="N274" s="742">
        <v>595.84027453564829</v>
      </c>
    </row>
    <row r="275" spans="1:14" ht="14.4" customHeight="1" x14ac:dyDescent="0.3">
      <c r="A275" s="737" t="s">
        <v>560</v>
      </c>
      <c r="B275" s="738" t="s">
        <v>1972</v>
      </c>
      <c r="C275" s="739" t="s">
        <v>571</v>
      </c>
      <c r="D275" s="740" t="s">
        <v>572</v>
      </c>
      <c r="E275" s="739" t="s">
        <v>1483</v>
      </c>
      <c r="F275" s="740" t="s">
        <v>1974</v>
      </c>
      <c r="G275" s="739" t="s">
        <v>607</v>
      </c>
      <c r="H275" s="739" t="s">
        <v>1511</v>
      </c>
      <c r="I275" s="739" t="s">
        <v>1512</v>
      </c>
      <c r="J275" s="739" t="s">
        <v>1513</v>
      </c>
      <c r="K275" s="739" t="s">
        <v>1514</v>
      </c>
      <c r="L275" s="741">
        <v>156.48999999999998</v>
      </c>
      <c r="M275" s="741">
        <v>27</v>
      </c>
      <c r="N275" s="742">
        <v>4225.2299999999996</v>
      </c>
    </row>
    <row r="276" spans="1:14" ht="14.4" customHeight="1" x14ac:dyDescent="0.3">
      <c r="A276" s="737" t="s">
        <v>560</v>
      </c>
      <c r="B276" s="738" t="s">
        <v>1972</v>
      </c>
      <c r="C276" s="739" t="s">
        <v>571</v>
      </c>
      <c r="D276" s="740" t="s">
        <v>572</v>
      </c>
      <c r="E276" s="739" t="s">
        <v>1483</v>
      </c>
      <c r="F276" s="740" t="s">
        <v>1974</v>
      </c>
      <c r="G276" s="739" t="s">
        <v>607</v>
      </c>
      <c r="H276" s="739" t="s">
        <v>1515</v>
      </c>
      <c r="I276" s="739" t="s">
        <v>1515</v>
      </c>
      <c r="J276" s="739" t="s">
        <v>1516</v>
      </c>
      <c r="K276" s="739" t="s">
        <v>1517</v>
      </c>
      <c r="L276" s="741">
        <v>329.81</v>
      </c>
      <c r="M276" s="741">
        <v>15</v>
      </c>
      <c r="N276" s="742">
        <v>4947.1499999999996</v>
      </c>
    </row>
    <row r="277" spans="1:14" ht="14.4" customHeight="1" x14ac:dyDescent="0.3">
      <c r="A277" s="737" t="s">
        <v>560</v>
      </c>
      <c r="B277" s="738" t="s">
        <v>1972</v>
      </c>
      <c r="C277" s="739" t="s">
        <v>571</v>
      </c>
      <c r="D277" s="740" t="s">
        <v>572</v>
      </c>
      <c r="E277" s="739" t="s">
        <v>1483</v>
      </c>
      <c r="F277" s="740" t="s">
        <v>1974</v>
      </c>
      <c r="G277" s="739" t="s">
        <v>607</v>
      </c>
      <c r="H277" s="739" t="s">
        <v>1518</v>
      </c>
      <c r="I277" s="739" t="s">
        <v>1519</v>
      </c>
      <c r="J277" s="739" t="s">
        <v>1520</v>
      </c>
      <c r="K277" s="739" t="s">
        <v>1521</v>
      </c>
      <c r="L277" s="741">
        <v>164.43</v>
      </c>
      <c r="M277" s="741">
        <v>72</v>
      </c>
      <c r="N277" s="742">
        <v>11838.960000000001</v>
      </c>
    </row>
    <row r="278" spans="1:14" ht="14.4" customHeight="1" x14ac:dyDescent="0.3">
      <c r="A278" s="737" t="s">
        <v>560</v>
      </c>
      <c r="B278" s="738" t="s">
        <v>1972</v>
      </c>
      <c r="C278" s="739" t="s">
        <v>571</v>
      </c>
      <c r="D278" s="740" t="s">
        <v>572</v>
      </c>
      <c r="E278" s="739" t="s">
        <v>1483</v>
      </c>
      <c r="F278" s="740" t="s">
        <v>1974</v>
      </c>
      <c r="G278" s="739" t="s">
        <v>607</v>
      </c>
      <c r="H278" s="739" t="s">
        <v>1522</v>
      </c>
      <c r="I278" s="739" t="s">
        <v>1523</v>
      </c>
      <c r="J278" s="739" t="s">
        <v>1524</v>
      </c>
      <c r="K278" s="739" t="s">
        <v>1525</v>
      </c>
      <c r="L278" s="741">
        <v>295.20999999999992</v>
      </c>
      <c r="M278" s="741">
        <v>31</v>
      </c>
      <c r="N278" s="742">
        <v>9151.5099999999984</v>
      </c>
    </row>
    <row r="279" spans="1:14" ht="14.4" customHeight="1" x14ac:dyDescent="0.3">
      <c r="A279" s="737" t="s">
        <v>560</v>
      </c>
      <c r="B279" s="738" t="s">
        <v>1972</v>
      </c>
      <c r="C279" s="739" t="s">
        <v>571</v>
      </c>
      <c r="D279" s="740" t="s">
        <v>572</v>
      </c>
      <c r="E279" s="739" t="s">
        <v>1483</v>
      </c>
      <c r="F279" s="740" t="s">
        <v>1974</v>
      </c>
      <c r="G279" s="739" t="s">
        <v>607</v>
      </c>
      <c r="H279" s="739" t="s">
        <v>1526</v>
      </c>
      <c r="I279" s="739" t="s">
        <v>1527</v>
      </c>
      <c r="J279" s="739" t="s">
        <v>1528</v>
      </c>
      <c r="K279" s="739" t="s">
        <v>1510</v>
      </c>
      <c r="L279" s="741">
        <v>135.6</v>
      </c>
      <c r="M279" s="741">
        <v>5</v>
      </c>
      <c r="N279" s="742">
        <v>678</v>
      </c>
    </row>
    <row r="280" spans="1:14" ht="14.4" customHeight="1" x14ac:dyDescent="0.3">
      <c r="A280" s="737" t="s">
        <v>560</v>
      </c>
      <c r="B280" s="738" t="s">
        <v>1972</v>
      </c>
      <c r="C280" s="739" t="s">
        <v>571</v>
      </c>
      <c r="D280" s="740" t="s">
        <v>572</v>
      </c>
      <c r="E280" s="739" t="s">
        <v>1483</v>
      </c>
      <c r="F280" s="740" t="s">
        <v>1974</v>
      </c>
      <c r="G280" s="739" t="s">
        <v>607</v>
      </c>
      <c r="H280" s="739" t="s">
        <v>1529</v>
      </c>
      <c r="I280" s="739" t="s">
        <v>1529</v>
      </c>
      <c r="J280" s="739" t="s">
        <v>1530</v>
      </c>
      <c r="K280" s="739" t="s">
        <v>1531</v>
      </c>
      <c r="L280" s="741">
        <v>163.66999999999999</v>
      </c>
      <c r="M280" s="741">
        <v>1</v>
      </c>
      <c r="N280" s="742">
        <v>163.66999999999999</v>
      </c>
    </row>
    <row r="281" spans="1:14" ht="14.4" customHeight="1" x14ac:dyDescent="0.3">
      <c r="A281" s="737" t="s">
        <v>560</v>
      </c>
      <c r="B281" s="738" t="s">
        <v>1972</v>
      </c>
      <c r="C281" s="739" t="s">
        <v>571</v>
      </c>
      <c r="D281" s="740" t="s">
        <v>572</v>
      </c>
      <c r="E281" s="739" t="s">
        <v>1483</v>
      </c>
      <c r="F281" s="740" t="s">
        <v>1974</v>
      </c>
      <c r="G281" s="739" t="s">
        <v>607</v>
      </c>
      <c r="H281" s="739" t="s">
        <v>1532</v>
      </c>
      <c r="I281" s="739" t="s">
        <v>1532</v>
      </c>
      <c r="J281" s="739" t="s">
        <v>1533</v>
      </c>
      <c r="K281" s="739" t="s">
        <v>1531</v>
      </c>
      <c r="L281" s="741">
        <v>122.69</v>
      </c>
      <c r="M281" s="741">
        <v>4</v>
      </c>
      <c r="N281" s="742">
        <v>490.76</v>
      </c>
    </row>
    <row r="282" spans="1:14" ht="14.4" customHeight="1" x14ac:dyDescent="0.3">
      <c r="A282" s="737" t="s">
        <v>560</v>
      </c>
      <c r="B282" s="738" t="s">
        <v>1972</v>
      </c>
      <c r="C282" s="739" t="s">
        <v>571</v>
      </c>
      <c r="D282" s="740" t="s">
        <v>572</v>
      </c>
      <c r="E282" s="739" t="s">
        <v>1483</v>
      </c>
      <c r="F282" s="740" t="s">
        <v>1974</v>
      </c>
      <c r="G282" s="739" t="s">
        <v>607</v>
      </c>
      <c r="H282" s="739" t="s">
        <v>1534</v>
      </c>
      <c r="I282" s="739" t="s">
        <v>1534</v>
      </c>
      <c r="J282" s="739" t="s">
        <v>1535</v>
      </c>
      <c r="K282" s="739" t="s">
        <v>1531</v>
      </c>
      <c r="L282" s="741">
        <v>145.5</v>
      </c>
      <c r="M282" s="741">
        <v>2</v>
      </c>
      <c r="N282" s="742">
        <v>291</v>
      </c>
    </row>
    <row r="283" spans="1:14" ht="14.4" customHeight="1" x14ac:dyDescent="0.3">
      <c r="A283" s="737" t="s">
        <v>560</v>
      </c>
      <c r="B283" s="738" t="s">
        <v>1972</v>
      </c>
      <c r="C283" s="739" t="s">
        <v>571</v>
      </c>
      <c r="D283" s="740" t="s">
        <v>572</v>
      </c>
      <c r="E283" s="739" t="s">
        <v>1483</v>
      </c>
      <c r="F283" s="740" t="s">
        <v>1974</v>
      </c>
      <c r="G283" s="739" t="s">
        <v>607</v>
      </c>
      <c r="H283" s="739" t="s">
        <v>1536</v>
      </c>
      <c r="I283" s="739" t="s">
        <v>1536</v>
      </c>
      <c r="J283" s="739" t="s">
        <v>1537</v>
      </c>
      <c r="K283" s="739" t="s">
        <v>1510</v>
      </c>
      <c r="L283" s="741">
        <v>135.6</v>
      </c>
      <c r="M283" s="741">
        <v>1</v>
      </c>
      <c r="N283" s="742">
        <v>135.6</v>
      </c>
    </row>
    <row r="284" spans="1:14" ht="14.4" customHeight="1" x14ac:dyDescent="0.3">
      <c r="A284" s="737" t="s">
        <v>560</v>
      </c>
      <c r="B284" s="738" t="s">
        <v>1972</v>
      </c>
      <c r="C284" s="739" t="s">
        <v>571</v>
      </c>
      <c r="D284" s="740" t="s">
        <v>572</v>
      </c>
      <c r="E284" s="739" t="s">
        <v>1483</v>
      </c>
      <c r="F284" s="740" t="s">
        <v>1974</v>
      </c>
      <c r="G284" s="739" t="s">
        <v>607</v>
      </c>
      <c r="H284" s="739" t="s">
        <v>1538</v>
      </c>
      <c r="I284" s="739" t="s">
        <v>1539</v>
      </c>
      <c r="J284" s="739" t="s">
        <v>1540</v>
      </c>
      <c r="K284" s="739" t="s">
        <v>1507</v>
      </c>
      <c r="L284" s="741">
        <v>33.86</v>
      </c>
      <c r="M284" s="741">
        <v>4</v>
      </c>
      <c r="N284" s="742">
        <v>135.44</v>
      </c>
    </row>
    <row r="285" spans="1:14" ht="14.4" customHeight="1" x14ac:dyDescent="0.3">
      <c r="A285" s="737" t="s">
        <v>560</v>
      </c>
      <c r="B285" s="738" t="s">
        <v>1972</v>
      </c>
      <c r="C285" s="739" t="s">
        <v>571</v>
      </c>
      <c r="D285" s="740" t="s">
        <v>572</v>
      </c>
      <c r="E285" s="739" t="s">
        <v>1541</v>
      </c>
      <c r="F285" s="740" t="s">
        <v>1975</v>
      </c>
      <c r="G285" s="739"/>
      <c r="H285" s="739" t="s">
        <v>1542</v>
      </c>
      <c r="I285" s="739" t="s">
        <v>1542</v>
      </c>
      <c r="J285" s="739" t="s">
        <v>1543</v>
      </c>
      <c r="K285" s="739" t="s">
        <v>1544</v>
      </c>
      <c r="L285" s="741">
        <v>316.03000000000003</v>
      </c>
      <c r="M285" s="741">
        <v>24</v>
      </c>
      <c r="N285" s="742">
        <v>7584.72</v>
      </c>
    </row>
    <row r="286" spans="1:14" ht="14.4" customHeight="1" x14ac:dyDescent="0.3">
      <c r="A286" s="737" t="s">
        <v>560</v>
      </c>
      <c r="B286" s="738" t="s">
        <v>1972</v>
      </c>
      <c r="C286" s="739" t="s">
        <v>571</v>
      </c>
      <c r="D286" s="740" t="s">
        <v>572</v>
      </c>
      <c r="E286" s="739" t="s">
        <v>1541</v>
      </c>
      <c r="F286" s="740" t="s">
        <v>1975</v>
      </c>
      <c r="G286" s="739" t="s">
        <v>587</v>
      </c>
      <c r="H286" s="739" t="s">
        <v>1545</v>
      </c>
      <c r="I286" s="739" t="s">
        <v>1545</v>
      </c>
      <c r="J286" s="739" t="s">
        <v>1546</v>
      </c>
      <c r="K286" s="739" t="s">
        <v>1547</v>
      </c>
      <c r="L286" s="741">
        <v>57.989999999999995</v>
      </c>
      <c r="M286" s="741">
        <v>2</v>
      </c>
      <c r="N286" s="742">
        <v>115.97999999999999</v>
      </c>
    </row>
    <row r="287" spans="1:14" ht="14.4" customHeight="1" x14ac:dyDescent="0.3">
      <c r="A287" s="737" t="s">
        <v>560</v>
      </c>
      <c r="B287" s="738" t="s">
        <v>1972</v>
      </c>
      <c r="C287" s="739" t="s">
        <v>571</v>
      </c>
      <c r="D287" s="740" t="s">
        <v>572</v>
      </c>
      <c r="E287" s="739" t="s">
        <v>1541</v>
      </c>
      <c r="F287" s="740" t="s">
        <v>1975</v>
      </c>
      <c r="G287" s="739" t="s">
        <v>587</v>
      </c>
      <c r="H287" s="739" t="s">
        <v>1548</v>
      </c>
      <c r="I287" s="739" t="s">
        <v>1549</v>
      </c>
      <c r="J287" s="739" t="s">
        <v>1550</v>
      </c>
      <c r="K287" s="739" t="s">
        <v>1551</v>
      </c>
      <c r="L287" s="741">
        <v>51.039999999999992</v>
      </c>
      <c r="M287" s="741">
        <v>15</v>
      </c>
      <c r="N287" s="742">
        <v>765.59999999999991</v>
      </c>
    </row>
    <row r="288" spans="1:14" ht="14.4" customHeight="1" x14ac:dyDescent="0.3">
      <c r="A288" s="737" t="s">
        <v>560</v>
      </c>
      <c r="B288" s="738" t="s">
        <v>1972</v>
      </c>
      <c r="C288" s="739" t="s">
        <v>571</v>
      </c>
      <c r="D288" s="740" t="s">
        <v>572</v>
      </c>
      <c r="E288" s="739" t="s">
        <v>1541</v>
      </c>
      <c r="F288" s="740" t="s">
        <v>1975</v>
      </c>
      <c r="G288" s="739" t="s">
        <v>587</v>
      </c>
      <c r="H288" s="739" t="s">
        <v>1552</v>
      </c>
      <c r="I288" s="739" t="s">
        <v>1553</v>
      </c>
      <c r="J288" s="739" t="s">
        <v>1554</v>
      </c>
      <c r="K288" s="739" t="s">
        <v>674</v>
      </c>
      <c r="L288" s="741">
        <v>67.739555884170557</v>
      </c>
      <c r="M288" s="741">
        <v>9</v>
      </c>
      <c r="N288" s="742">
        <v>609.65600295753507</v>
      </c>
    </row>
    <row r="289" spans="1:14" ht="14.4" customHeight="1" x14ac:dyDescent="0.3">
      <c r="A289" s="737" t="s">
        <v>560</v>
      </c>
      <c r="B289" s="738" t="s">
        <v>1972</v>
      </c>
      <c r="C289" s="739" t="s">
        <v>571</v>
      </c>
      <c r="D289" s="740" t="s">
        <v>572</v>
      </c>
      <c r="E289" s="739" t="s">
        <v>1541</v>
      </c>
      <c r="F289" s="740" t="s">
        <v>1975</v>
      </c>
      <c r="G289" s="739" t="s">
        <v>587</v>
      </c>
      <c r="H289" s="739" t="s">
        <v>1555</v>
      </c>
      <c r="I289" s="739" t="s">
        <v>1556</v>
      </c>
      <c r="J289" s="739" t="s">
        <v>1557</v>
      </c>
      <c r="K289" s="739" t="s">
        <v>1062</v>
      </c>
      <c r="L289" s="741">
        <v>25.686119276726238</v>
      </c>
      <c r="M289" s="741">
        <v>2</v>
      </c>
      <c r="N289" s="742">
        <v>51.372238553452476</v>
      </c>
    </row>
    <row r="290" spans="1:14" ht="14.4" customHeight="1" x14ac:dyDescent="0.3">
      <c r="A290" s="737" t="s">
        <v>560</v>
      </c>
      <c r="B290" s="738" t="s">
        <v>1972</v>
      </c>
      <c r="C290" s="739" t="s">
        <v>571</v>
      </c>
      <c r="D290" s="740" t="s">
        <v>572</v>
      </c>
      <c r="E290" s="739" t="s">
        <v>1541</v>
      </c>
      <c r="F290" s="740" t="s">
        <v>1975</v>
      </c>
      <c r="G290" s="739" t="s">
        <v>587</v>
      </c>
      <c r="H290" s="739" t="s">
        <v>1558</v>
      </c>
      <c r="I290" s="739" t="s">
        <v>1559</v>
      </c>
      <c r="J290" s="739" t="s">
        <v>1560</v>
      </c>
      <c r="K290" s="739" t="s">
        <v>1561</v>
      </c>
      <c r="L290" s="741">
        <v>1739.1</v>
      </c>
      <c r="M290" s="741">
        <v>2</v>
      </c>
      <c r="N290" s="742">
        <v>3478.2</v>
      </c>
    </row>
    <row r="291" spans="1:14" ht="14.4" customHeight="1" x14ac:dyDescent="0.3">
      <c r="A291" s="737" t="s">
        <v>560</v>
      </c>
      <c r="B291" s="738" t="s">
        <v>1972</v>
      </c>
      <c r="C291" s="739" t="s">
        <v>571</v>
      </c>
      <c r="D291" s="740" t="s">
        <v>572</v>
      </c>
      <c r="E291" s="739" t="s">
        <v>1541</v>
      </c>
      <c r="F291" s="740" t="s">
        <v>1975</v>
      </c>
      <c r="G291" s="739" t="s">
        <v>587</v>
      </c>
      <c r="H291" s="739" t="s">
        <v>1562</v>
      </c>
      <c r="I291" s="739" t="s">
        <v>1563</v>
      </c>
      <c r="J291" s="739" t="s">
        <v>1564</v>
      </c>
      <c r="K291" s="739" t="s">
        <v>1565</v>
      </c>
      <c r="L291" s="741">
        <v>23.559999999999995</v>
      </c>
      <c r="M291" s="741">
        <v>180</v>
      </c>
      <c r="N291" s="742">
        <v>4240.7999999999993</v>
      </c>
    </row>
    <row r="292" spans="1:14" ht="14.4" customHeight="1" x14ac:dyDescent="0.3">
      <c r="A292" s="737" t="s">
        <v>560</v>
      </c>
      <c r="B292" s="738" t="s">
        <v>1972</v>
      </c>
      <c r="C292" s="739" t="s">
        <v>571</v>
      </c>
      <c r="D292" s="740" t="s">
        <v>572</v>
      </c>
      <c r="E292" s="739" t="s">
        <v>1541</v>
      </c>
      <c r="F292" s="740" t="s">
        <v>1975</v>
      </c>
      <c r="G292" s="739" t="s">
        <v>587</v>
      </c>
      <c r="H292" s="739" t="s">
        <v>1566</v>
      </c>
      <c r="I292" s="739" t="s">
        <v>1567</v>
      </c>
      <c r="J292" s="739" t="s">
        <v>1568</v>
      </c>
      <c r="K292" s="739" t="s">
        <v>1569</v>
      </c>
      <c r="L292" s="741">
        <v>606.74433333333332</v>
      </c>
      <c r="M292" s="741">
        <v>24</v>
      </c>
      <c r="N292" s="742">
        <v>14561.864</v>
      </c>
    </row>
    <row r="293" spans="1:14" ht="14.4" customHeight="1" x14ac:dyDescent="0.3">
      <c r="A293" s="737" t="s">
        <v>560</v>
      </c>
      <c r="B293" s="738" t="s">
        <v>1972</v>
      </c>
      <c r="C293" s="739" t="s">
        <v>571</v>
      </c>
      <c r="D293" s="740" t="s">
        <v>572</v>
      </c>
      <c r="E293" s="739" t="s">
        <v>1541</v>
      </c>
      <c r="F293" s="740" t="s">
        <v>1975</v>
      </c>
      <c r="G293" s="739" t="s">
        <v>587</v>
      </c>
      <c r="H293" s="739" t="s">
        <v>1570</v>
      </c>
      <c r="I293" s="739" t="s">
        <v>1570</v>
      </c>
      <c r="J293" s="739" t="s">
        <v>1571</v>
      </c>
      <c r="K293" s="739" t="s">
        <v>1572</v>
      </c>
      <c r="L293" s="741">
        <v>264</v>
      </c>
      <c r="M293" s="741">
        <v>4</v>
      </c>
      <c r="N293" s="742">
        <v>1056</v>
      </c>
    </row>
    <row r="294" spans="1:14" ht="14.4" customHeight="1" x14ac:dyDescent="0.3">
      <c r="A294" s="737" t="s">
        <v>560</v>
      </c>
      <c r="B294" s="738" t="s">
        <v>1972</v>
      </c>
      <c r="C294" s="739" t="s">
        <v>571</v>
      </c>
      <c r="D294" s="740" t="s">
        <v>572</v>
      </c>
      <c r="E294" s="739" t="s">
        <v>1541</v>
      </c>
      <c r="F294" s="740" t="s">
        <v>1975</v>
      </c>
      <c r="G294" s="739" t="s">
        <v>587</v>
      </c>
      <c r="H294" s="739" t="s">
        <v>1573</v>
      </c>
      <c r="I294" s="739" t="s">
        <v>1574</v>
      </c>
      <c r="J294" s="739" t="s">
        <v>1575</v>
      </c>
      <c r="K294" s="739" t="s">
        <v>1576</v>
      </c>
      <c r="L294" s="741">
        <v>52.669999999999987</v>
      </c>
      <c r="M294" s="741">
        <v>2</v>
      </c>
      <c r="N294" s="742">
        <v>105.33999999999997</v>
      </c>
    </row>
    <row r="295" spans="1:14" ht="14.4" customHeight="1" x14ac:dyDescent="0.3">
      <c r="A295" s="737" t="s">
        <v>560</v>
      </c>
      <c r="B295" s="738" t="s">
        <v>1972</v>
      </c>
      <c r="C295" s="739" t="s">
        <v>571</v>
      </c>
      <c r="D295" s="740" t="s">
        <v>572</v>
      </c>
      <c r="E295" s="739" t="s">
        <v>1541</v>
      </c>
      <c r="F295" s="740" t="s">
        <v>1975</v>
      </c>
      <c r="G295" s="739" t="s">
        <v>587</v>
      </c>
      <c r="H295" s="739" t="s">
        <v>1577</v>
      </c>
      <c r="I295" s="739" t="s">
        <v>1578</v>
      </c>
      <c r="J295" s="739" t="s">
        <v>1579</v>
      </c>
      <c r="K295" s="739" t="s">
        <v>1580</v>
      </c>
      <c r="L295" s="741">
        <v>234.06</v>
      </c>
      <c r="M295" s="741">
        <v>4</v>
      </c>
      <c r="N295" s="742">
        <v>936.24</v>
      </c>
    </row>
    <row r="296" spans="1:14" ht="14.4" customHeight="1" x14ac:dyDescent="0.3">
      <c r="A296" s="737" t="s">
        <v>560</v>
      </c>
      <c r="B296" s="738" t="s">
        <v>1972</v>
      </c>
      <c r="C296" s="739" t="s">
        <v>571</v>
      </c>
      <c r="D296" s="740" t="s">
        <v>572</v>
      </c>
      <c r="E296" s="739" t="s">
        <v>1541</v>
      </c>
      <c r="F296" s="740" t="s">
        <v>1975</v>
      </c>
      <c r="G296" s="739" t="s">
        <v>587</v>
      </c>
      <c r="H296" s="739" t="s">
        <v>1581</v>
      </c>
      <c r="I296" s="739" t="s">
        <v>1582</v>
      </c>
      <c r="J296" s="739" t="s">
        <v>1583</v>
      </c>
      <c r="K296" s="739" t="s">
        <v>1584</v>
      </c>
      <c r="L296" s="741">
        <v>192.27047619047619</v>
      </c>
      <c r="M296" s="741">
        <v>42</v>
      </c>
      <c r="N296" s="742">
        <v>8075.36</v>
      </c>
    </row>
    <row r="297" spans="1:14" ht="14.4" customHeight="1" x14ac:dyDescent="0.3">
      <c r="A297" s="737" t="s">
        <v>560</v>
      </c>
      <c r="B297" s="738" t="s">
        <v>1972</v>
      </c>
      <c r="C297" s="739" t="s">
        <v>571</v>
      </c>
      <c r="D297" s="740" t="s">
        <v>572</v>
      </c>
      <c r="E297" s="739" t="s">
        <v>1541</v>
      </c>
      <c r="F297" s="740" t="s">
        <v>1975</v>
      </c>
      <c r="G297" s="739" t="s">
        <v>587</v>
      </c>
      <c r="H297" s="739" t="s">
        <v>1585</v>
      </c>
      <c r="I297" s="739" t="s">
        <v>1586</v>
      </c>
      <c r="J297" s="739" t="s">
        <v>1587</v>
      </c>
      <c r="K297" s="739" t="s">
        <v>1588</v>
      </c>
      <c r="L297" s="741">
        <v>384.65999999999997</v>
      </c>
      <c r="M297" s="741">
        <v>1</v>
      </c>
      <c r="N297" s="742">
        <v>384.65999999999997</v>
      </c>
    </row>
    <row r="298" spans="1:14" ht="14.4" customHeight="1" x14ac:dyDescent="0.3">
      <c r="A298" s="737" t="s">
        <v>560</v>
      </c>
      <c r="B298" s="738" t="s">
        <v>1972</v>
      </c>
      <c r="C298" s="739" t="s">
        <v>571</v>
      </c>
      <c r="D298" s="740" t="s">
        <v>572</v>
      </c>
      <c r="E298" s="739" t="s">
        <v>1541</v>
      </c>
      <c r="F298" s="740" t="s">
        <v>1975</v>
      </c>
      <c r="G298" s="739" t="s">
        <v>587</v>
      </c>
      <c r="H298" s="739" t="s">
        <v>1589</v>
      </c>
      <c r="I298" s="739" t="s">
        <v>1590</v>
      </c>
      <c r="J298" s="739" t="s">
        <v>1591</v>
      </c>
      <c r="K298" s="739" t="s">
        <v>1592</v>
      </c>
      <c r="L298" s="741">
        <v>662.83892857142848</v>
      </c>
      <c r="M298" s="741">
        <v>3.5</v>
      </c>
      <c r="N298" s="742">
        <v>2319.9362499999997</v>
      </c>
    </row>
    <row r="299" spans="1:14" ht="14.4" customHeight="1" x14ac:dyDescent="0.3">
      <c r="A299" s="737" t="s">
        <v>560</v>
      </c>
      <c r="B299" s="738" t="s">
        <v>1972</v>
      </c>
      <c r="C299" s="739" t="s">
        <v>571</v>
      </c>
      <c r="D299" s="740" t="s">
        <v>572</v>
      </c>
      <c r="E299" s="739" t="s">
        <v>1541</v>
      </c>
      <c r="F299" s="740" t="s">
        <v>1975</v>
      </c>
      <c r="G299" s="739" t="s">
        <v>587</v>
      </c>
      <c r="H299" s="739" t="s">
        <v>1593</v>
      </c>
      <c r="I299" s="739" t="s">
        <v>1594</v>
      </c>
      <c r="J299" s="739" t="s">
        <v>1595</v>
      </c>
      <c r="K299" s="739" t="s">
        <v>1121</v>
      </c>
      <c r="L299" s="741">
        <v>73.440000000000026</v>
      </c>
      <c r="M299" s="741">
        <v>1</v>
      </c>
      <c r="N299" s="742">
        <v>73.440000000000026</v>
      </c>
    </row>
    <row r="300" spans="1:14" ht="14.4" customHeight="1" x14ac:dyDescent="0.3">
      <c r="A300" s="737" t="s">
        <v>560</v>
      </c>
      <c r="B300" s="738" t="s">
        <v>1972</v>
      </c>
      <c r="C300" s="739" t="s">
        <v>571</v>
      </c>
      <c r="D300" s="740" t="s">
        <v>572</v>
      </c>
      <c r="E300" s="739" t="s">
        <v>1541</v>
      </c>
      <c r="F300" s="740" t="s">
        <v>1975</v>
      </c>
      <c r="G300" s="739" t="s">
        <v>587</v>
      </c>
      <c r="H300" s="739" t="s">
        <v>1596</v>
      </c>
      <c r="I300" s="739" t="s">
        <v>1597</v>
      </c>
      <c r="J300" s="739" t="s">
        <v>1598</v>
      </c>
      <c r="K300" s="739" t="s">
        <v>1599</v>
      </c>
      <c r="L300" s="741">
        <v>105.17</v>
      </c>
      <c r="M300" s="741">
        <v>2</v>
      </c>
      <c r="N300" s="742">
        <v>210.34</v>
      </c>
    </row>
    <row r="301" spans="1:14" ht="14.4" customHeight="1" x14ac:dyDescent="0.3">
      <c r="A301" s="737" t="s">
        <v>560</v>
      </c>
      <c r="B301" s="738" t="s">
        <v>1972</v>
      </c>
      <c r="C301" s="739" t="s">
        <v>571</v>
      </c>
      <c r="D301" s="740" t="s">
        <v>572</v>
      </c>
      <c r="E301" s="739" t="s">
        <v>1541</v>
      </c>
      <c r="F301" s="740" t="s">
        <v>1975</v>
      </c>
      <c r="G301" s="739" t="s">
        <v>587</v>
      </c>
      <c r="H301" s="739" t="s">
        <v>1600</v>
      </c>
      <c r="I301" s="739" t="s">
        <v>1600</v>
      </c>
      <c r="J301" s="739" t="s">
        <v>1601</v>
      </c>
      <c r="K301" s="739" t="s">
        <v>1602</v>
      </c>
      <c r="L301" s="741">
        <v>517</v>
      </c>
      <c r="M301" s="741">
        <v>12</v>
      </c>
      <c r="N301" s="742">
        <v>6204</v>
      </c>
    </row>
    <row r="302" spans="1:14" ht="14.4" customHeight="1" x14ac:dyDescent="0.3">
      <c r="A302" s="737" t="s">
        <v>560</v>
      </c>
      <c r="B302" s="738" t="s">
        <v>1972</v>
      </c>
      <c r="C302" s="739" t="s">
        <v>571</v>
      </c>
      <c r="D302" s="740" t="s">
        <v>572</v>
      </c>
      <c r="E302" s="739" t="s">
        <v>1541</v>
      </c>
      <c r="F302" s="740" t="s">
        <v>1975</v>
      </c>
      <c r="G302" s="739" t="s">
        <v>587</v>
      </c>
      <c r="H302" s="739" t="s">
        <v>1603</v>
      </c>
      <c r="I302" s="739" t="s">
        <v>1604</v>
      </c>
      <c r="J302" s="739" t="s">
        <v>1287</v>
      </c>
      <c r="K302" s="739" t="s">
        <v>887</v>
      </c>
      <c r="L302" s="741">
        <v>233.72000000000003</v>
      </c>
      <c r="M302" s="741">
        <v>24</v>
      </c>
      <c r="N302" s="742">
        <v>5609.2800000000007</v>
      </c>
    </row>
    <row r="303" spans="1:14" ht="14.4" customHeight="1" x14ac:dyDescent="0.3">
      <c r="A303" s="737" t="s">
        <v>560</v>
      </c>
      <c r="B303" s="738" t="s">
        <v>1972</v>
      </c>
      <c r="C303" s="739" t="s">
        <v>571</v>
      </c>
      <c r="D303" s="740" t="s">
        <v>572</v>
      </c>
      <c r="E303" s="739" t="s">
        <v>1541</v>
      </c>
      <c r="F303" s="740" t="s">
        <v>1975</v>
      </c>
      <c r="G303" s="739" t="s">
        <v>587</v>
      </c>
      <c r="H303" s="739" t="s">
        <v>1605</v>
      </c>
      <c r="I303" s="739" t="s">
        <v>1606</v>
      </c>
      <c r="J303" s="739" t="s">
        <v>1598</v>
      </c>
      <c r="K303" s="739" t="s">
        <v>1607</v>
      </c>
      <c r="L303" s="741">
        <v>103.65983003828993</v>
      </c>
      <c r="M303" s="741">
        <v>2</v>
      </c>
      <c r="N303" s="742">
        <v>207.31966007657985</v>
      </c>
    </row>
    <row r="304" spans="1:14" ht="14.4" customHeight="1" x14ac:dyDescent="0.3">
      <c r="A304" s="737" t="s">
        <v>560</v>
      </c>
      <c r="B304" s="738" t="s">
        <v>1972</v>
      </c>
      <c r="C304" s="739" t="s">
        <v>571</v>
      </c>
      <c r="D304" s="740" t="s">
        <v>572</v>
      </c>
      <c r="E304" s="739" t="s">
        <v>1541</v>
      </c>
      <c r="F304" s="740" t="s">
        <v>1975</v>
      </c>
      <c r="G304" s="739" t="s">
        <v>587</v>
      </c>
      <c r="H304" s="739" t="s">
        <v>1608</v>
      </c>
      <c r="I304" s="739" t="s">
        <v>1609</v>
      </c>
      <c r="J304" s="739" t="s">
        <v>1610</v>
      </c>
      <c r="K304" s="739" t="s">
        <v>1611</v>
      </c>
      <c r="L304" s="741">
        <v>183.01</v>
      </c>
      <c r="M304" s="741">
        <v>2</v>
      </c>
      <c r="N304" s="742">
        <v>366.02</v>
      </c>
    </row>
    <row r="305" spans="1:14" ht="14.4" customHeight="1" x14ac:dyDescent="0.3">
      <c r="A305" s="737" t="s">
        <v>560</v>
      </c>
      <c r="B305" s="738" t="s">
        <v>1972</v>
      </c>
      <c r="C305" s="739" t="s">
        <v>571</v>
      </c>
      <c r="D305" s="740" t="s">
        <v>572</v>
      </c>
      <c r="E305" s="739" t="s">
        <v>1541</v>
      </c>
      <c r="F305" s="740" t="s">
        <v>1975</v>
      </c>
      <c r="G305" s="739" t="s">
        <v>587</v>
      </c>
      <c r="H305" s="739" t="s">
        <v>1612</v>
      </c>
      <c r="I305" s="739" t="s">
        <v>1612</v>
      </c>
      <c r="J305" s="739" t="s">
        <v>1613</v>
      </c>
      <c r="K305" s="739" t="s">
        <v>1614</v>
      </c>
      <c r="L305" s="741">
        <v>462</v>
      </c>
      <c r="M305" s="741">
        <v>72</v>
      </c>
      <c r="N305" s="742">
        <v>33264</v>
      </c>
    </row>
    <row r="306" spans="1:14" ht="14.4" customHeight="1" x14ac:dyDescent="0.3">
      <c r="A306" s="737" t="s">
        <v>560</v>
      </c>
      <c r="B306" s="738" t="s">
        <v>1972</v>
      </c>
      <c r="C306" s="739" t="s">
        <v>571</v>
      </c>
      <c r="D306" s="740" t="s">
        <v>572</v>
      </c>
      <c r="E306" s="739" t="s">
        <v>1541</v>
      </c>
      <c r="F306" s="740" t="s">
        <v>1975</v>
      </c>
      <c r="G306" s="739" t="s">
        <v>587</v>
      </c>
      <c r="H306" s="739" t="s">
        <v>1615</v>
      </c>
      <c r="I306" s="739" t="s">
        <v>1615</v>
      </c>
      <c r="J306" s="739" t="s">
        <v>1616</v>
      </c>
      <c r="K306" s="739" t="s">
        <v>1617</v>
      </c>
      <c r="L306" s="741">
        <v>153.99999999999997</v>
      </c>
      <c r="M306" s="741">
        <v>1</v>
      </c>
      <c r="N306" s="742">
        <v>153.99999999999997</v>
      </c>
    </row>
    <row r="307" spans="1:14" ht="14.4" customHeight="1" x14ac:dyDescent="0.3">
      <c r="A307" s="737" t="s">
        <v>560</v>
      </c>
      <c r="B307" s="738" t="s">
        <v>1972</v>
      </c>
      <c r="C307" s="739" t="s">
        <v>571</v>
      </c>
      <c r="D307" s="740" t="s">
        <v>572</v>
      </c>
      <c r="E307" s="739" t="s">
        <v>1541</v>
      </c>
      <c r="F307" s="740" t="s">
        <v>1975</v>
      </c>
      <c r="G307" s="739" t="s">
        <v>587</v>
      </c>
      <c r="H307" s="739" t="s">
        <v>1618</v>
      </c>
      <c r="I307" s="739" t="s">
        <v>1618</v>
      </c>
      <c r="J307" s="739" t="s">
        <v>1619</v>
      </c>
      <c r="K307" s="739" t="s">
        <v>1620</v>
      </c>
      <c r="L307" s="741">
        <v>217.80000000000004</v>
      </c>
      <c r="M307" s="741">
        <v>6</v>
      </c>
      <c r="N307" s="742">
        <v>1306.8000000000002</v>
      </c>
    </row>
    <row r="308" spans="1:14" ht="14.4" customHeight="1" x14ac:dyDescent="0.3">
      <c r="A308" s="737" t="s">
        <v>560</v>
      </c>
      <c r="B308" s="738" t="s">
        <v>1972</v>
      </c>
      <c r="C308" s="739" t="s">
        <v>571</v>
      </c>
      <c r="D308" s="740" t="s">
        <v>572</v>
      </c>
      <c r="E308" s="739" t="s">
        <v>1541</v>
      </c>
      <c r="F308" s="740" t="s">
        <v>1975</v>
      </c>
      <c r="G308" s="739" t="s">
        <v>587</v>
      </c>
      <c r="H308" s="739" t="s">
        <v>1621</v>
      </c>
      <c r="I308" s="739" t="s">
        <v>1621</v>
      </c>
      <c r="J308" s="739" t="s">
        <v>1622</v>
      </c>
      <c r="K308" s="739" t="s">
        <v>1623</v>
      </c>
      <c r="L308" s="741">
        <v>152.9</v>
      </c>
      <c r="M308" s="741">
        <v>5</v>
      </c>
      <c r="N308" s="742">
        <v>764.5</v>
      </c>
    </row>
    <row r="309" spans="1:14" ht="14.4" customHeight="1" x14ac:dyDescent="0.3">
      <c r="A309" s="737" t="s">
        <v>560</v>
      </c>
      <c r="B309" s="738" t="s">
        <v>1972</v>
      </c>
      <c r="C309" s="739" t="s">
        <v>571</v>
      </c>
      <c r="D309" s="740" t="s">
        <v>572</v>
      </c>
      <c r="E309" s="739" t="s">
        <v>1541</v>
      </c>
      <c r="F309" s="740" t="s">
        <v>1975</v>
      </c>
      <c r="G309" s="739" t="s">
        <v>587</v>
      </c>
      <c r="H309" s="739" t="s">
        <v>1624</v>
      </c>
      <c r="I309" s="739" t="s">
        <v>1624</v>
      </c>
      <c r="J309" s="739" t="s">
        <v>1625</v>
      </c>
      <c r="K309" s="739" t="s">
        <v>1626</v>
      </c>
      <c r="L309" s="741">
        <v>286</v>
      </c>
      <c r="M309" s="741">
        <v>16</v>
      </c>
      <c r="N309" s="742">
        <v>4576</v>
      </c>
    </row>
    <row r="310" spans="1:14" ht="14.4" customHeight="1" x14ac:dyDescent="0.3">
      <c r="A310" s="737" t="s">
        <v>560</v>
      </c>
      <c r="B310" s="738" t="s">
        <v>1972</v>
      </c>
      <c r="C310" s="739" t="s">
        <v>571</v>
      </c>
      <c r="D310" s="740" t="s">
        <v>572</v>
      </c>
      <c r="E310" s="739" t="s">
        <v>1541</v>
      </c>
      <c r="F310" s="740" t="s">
        <v>1975</v>
      </c>
      <c r="G310" s="739" t="s">
        <v>587</v>
      </c>
      <c r="H310" s="739" t="s">
        <v>1627</v>
      </c>
      <c r="I310" s="739" t="s">
        <v>1628</v>
      </c>
      <c r="J310" s="739" t="s">
        <v>1629</v>
      </c>
      <c r="K310" s="739" t="s">
        <v>1630</v>
      </c>
      <c r="L310" s="741">
        <v>264</v>
      </c>
      <c r="M310" s="741">
        <v>6</v>
      </c>
      <c r="N310" s="742">
        <v>1584</v>
      </c>
    </row>
    <row r="311" spans="1:14" ht="14.4" customHeight="1" x14ac:dyDescent="0.3">
      <c r="A311" s="737" t="s">
        <v>560</v>
      </c>
      <c r="B311" s="738" t="s">
        <v>1972</v>
      </c>
      <c r="C311" s="739" t="s">
        <v>571</v>
      </c>
      <c r="D311" s="740" t="s">
        <v>572</v>
      </c>
      <c r="E311" s="739" t="s">
        <v>1541</v>
      </c>
      <c r="F311" s="740" t="s">
        <v>1975</v>
      </c>
      <c r="G311" s="739" t="s">
        <v>587</v>
      </c>
      <c r="H311" s="739" t="s">
        <v>1631</v>
      </c>
      <c r="I311" s="739" t="s">
        <v>1632</v>
      </c>
      <c r="J311" s="739" t="s">
        <v>1633</v>
      </c>
      <c r="K311" s="739"/>
      <c r="L311" s="741">
        <v>155.1</v>
      </c>
      <c r="M311" s="741">
        <v>2</v>
      </c>
      <c r="N311" s="742">
        <v>310.2</v>
      </c>
    </row>
    <row r="312" spans="1:14" ht="14.4" customHeight="1" x14ac:dyDescent="0.3">
      <c r="A312" s="737" t="s">
        <v>560</v>
      </c>
      <c r="B312" s="738" t="s">
        <v>1972</v>
      </c>
      <c r="C312" s="739" t="s">
        <v>571</v>
      </c>
      <c r="D312" s="740" t="s">
        <v>572</v>
      </c>
      <c r="E312" s="739" t="s">
        <v>1541</v>
      </c>
      <c r="F312" s="740" t="s">
        <v>1975</v>
      </c>
      <c r="G312" s="739" t="s">
        <v>587</v>
      </c>
      <c r="H312" s="739" t="s">
        <v>1634</v>
      </c>
      <c r="I312" s="739" t="s">
        <v>1634</v>
      </c>
      <c r="J312" s="739" t="s">
        <v>1635</v>
      </c>
      <c r="K312" s="739" t="s">
        <v>1636</v>
      </c>
      <c r="L312" s="741">
        <v>393.81999999999977</v>
      </c>
      <c r="M312" s="741">
        <v>1</v>
      </c>
      <c r="N312" s="742">
        <v>393.81999999999977</v>
      </c>
    </row>
    <row r="313" spans="1:14" ht="14.4" customHeight="1" x14ac:dyDescent="0.3">
      <c r="A313" s="737" t="s">
        <v>560</v>
      </c>
      <c r="B313" s="738" t="s">
        <v>1972</v>
      </c>
      <c r="C313" s="739" t="s">
        <v>571</v>
      </c>
      <c r="D313" s="740" t="s">
        <v>572</v>
      </c>
      <c r="E313" s="739" t="s">
        <v>1541</v>
      </c>
      <c r="F313" s="740" t="s">
        <v>1975</v>
      </c>
      <c r="G313" s="739" t="s">
        <v>587</v>
      </c>
      <c r="H313" s="739" t="s">
        <v>1637</v>
      </c>
      <c r="I313" s="739" t="s">
        <v>1637</v>
      </c>
      <c r="J313" s="739" t="s">
        <v>1638</v>
      </c>
      <c r="K313" s="739" t="s">
        <v>1639</v>
      </c>
      <c r="L313" s="741">
        <v>572.22</v>
      </c>
      <c r="M313" s="741">
        <v>10</v>
      </c>
      <c r="N313" s="742">
        <v>5722.2000000000007</v>
      </c>
    </row>
    <row r="314" spans="1:14" ht="14.4" customHeight="1" x14ac:dyDescent="0.3">
      <c r="A314" s="737" t="s">
        <v>560</v>
      </c>
      <c r="B314" s="738" t="s">
        <v>1972</v>
      </c>
      <c r="C314" s="739" t="s">
        <v>571</v>
      </c>
      <c r="D314" s="740" t="s">
        <v>572</v>
      </c>
      <c r="E314" s="739" t="s">
        <v>1541</v>
      </c>
      <c r="F314" s="740" t="s">
        <v>1975</v>
      </c>
      <c r="G314" s="739" t="s">
        <v>587</v>
      </c>
      <c r="H314" s="739" t="s">
        <v>1640</v>
      </c>
      <c r="I314" s="739" t="s">
        <v>1640</v>
      </c>
      <c r="J314" s="739" t="s">
        <v>1641</v>
      </c>
      <c r="K314" s="739" t="s">
        <v>1642</v>
      </c>
      <c r="L314" s="741">
        <v>90.118333333333339</v>
      </c>
      <c r="M314" s="741">
        <v>6</v>
      </c>
      <c r="N314" s="742">
        <v>540.71</v>
      </c>
    </row>
    <row r="315" spans="1:14" ht="14.4" customHeight="1" x14ac:dyDescent="0.3">
      <c r="A315" s="737" t="s">
        <v>560</v>
      </c>
      <c r="B315" s="738" t="s">
        <v>1972</v>
      </c>
      <c r="C315" s="739" t="s">
        <v>571</v>
      </c>
      <c r="D315" s="740" t="s">
        <v>572</v>
      </c>
      <c r="E315" s="739" t="s">
        <v>1541</v>
      </c>
      <c r="F315" s="740" t="s">
        <v>1975</v>
      </c>
      <c r="G315" s="739" t="s">
        <v>587</v>
      </c>
      <c r="H315" s="739" t="s">
        <v>1643</v>
      </c>
      <c r="I315" s="739" t="s">
        <v>1643</v>
      </c>
      <c r="J315" s="739" t="s">
        <v>1644</v>
      </c>
      <c r="K315" s="739" t="s">
        <v>1645</v>
      </c>
      <c r="L315" s="741">
        <v>246.84</v>
      </c>
      <c r="M315" s="741">
        <v>2</v>
      </c>
      <c r="N315" s="742">
        <v>493.68</v>
      </c>
    </row>
    <row r="316" spans="1:14" ht="14.4" customHeight="1" x14ac:dyDescent="0.3">
      <c r="A316" s="737" t="s">
        <v>560</v>
      </c>
      <c r="B316" s="738" t="s">
        <v>1972</v>
      </c>
      <c r="C316" s="739" t="s">
        <v>571</v>
      </c>
      <c r="D316" s="740" t="s">
        <v>572</v>
      </c>
      <c r="E316" s="739" t="s">
        <v>1541</v>
      </c>
      <c r="F316" s="740" t="s">
        <v>1975</v>
      </c>
      <c r="G316" s="739" t="s">
        <v>587</v>
      </c>
      <c r="H316" s="739" t="s">
        <v>1646</v>
      </c>
      <c r="I316" s="739" t="s">
        <v>1646</v>
      </c>
      <c r="J316" s="739" t="s">
        <v>1647</v>
      </c>
      <c r="K316" s="739" t="s">
        <v>1648</v>
      </c>
      <c r="L316" s="741">
        <v>251.24157131936326</v>
      </c>
      <c r="M316" s="741">
        <v>340</v>
      </c>
      <c r="N316" s="742">
        <v>85422.134248583505</v>
      </c>
    </row>
    <row r="317" spans="1:14" ht="14.4" customHeight="1" x14ac:dyDescent="0.3">
      <c r="A317" s="737" t="s">
        <v>560</v>
      </c>
      <c r="B317" s="738" t="s">
        <v>1972</v>
      </c>
      <c r="C317" s="739" t="s">
        <v>571</v>
      </c>
      <c r="D317" s="740" t="s">
        <v>572</v>
      </c>
      <c r="E317" s="739" t="s">
        <v>1541</v>
      </c>
      <c r="F317" s="740" t="s">
        <v>1975</v>
      </c>
      <c r="G317" s="739" t="s">
        <v>607</v>
      </c>
      <c r="H317" s="739" t="s">
        <v>1649</v>
      </c>
      <c r="I317" s="739" t="s">
        <v>1650</v>
      </c>
      <c r="J317" s="739" t="s">
        <v>1651</v>
      </c>
      <c r="K317" s="739" t="s">
        <v>1652</v>
      </c>
      <c r="L317" s="741">
        <v>111.32</v>
      </c>
      <c r="M317" s="741">
        <v>3</v>
      </c>
      <c r="N317" s="742">
        <v>333.96</v>
      </c>
    </row>
    <row r="318" spans="1:14" ht="14.4" customHeight="1" x14ac:dyDescent="0.3">
      <c r="A318" s="737" t="s">
        <v>560</v>
      </c>
      <c r="B318" s="738" t="s">
        <v>1972</v>
      </c>
      <c r="C318" s="739" t="s">
        <v>571</v>
      </c>
      <c r="D318" s="740" t="s">
        <v>572</v>
      </c>
      <c r="E318" s="739" t="s">
        <v>1541</v>
      </c>
      <c r="F318" s="740" t="s">
        <v>1975</v>
      </c>
      <c r="G318" s="739" t="s">
        <v>607</v>
      </c>
      <c r="H318" s="739" t="s">
        <v>1653</v>
      </c>
      <c r="I318" s="739" t="s">
        <v>1654</v>
      </c>
      <c r="J318" s="739" t="s">
        <v>1655</v>
      </c>
      <c r="K318" s="739" t="s">
        <v>1656</v>
      </c>
      <c r="L318" s="741">
        <v>324.34777777777776</v>
      </c>
      <c r="M318" s="741">
        <v>9</v>
      </c>
      <c r="N318" s="742">
        <v>2919.13</v>
      </c>
    </row>
    <row r="319" spans="1:14" ht="14.4" customHeight="1" x14ac:dyDescent="0.3">
      <c r="A319" s="737" t="s">
        <v>560</v>
      </c>
      <c r="B319" s="738" t="s">
        <v>1972</v>
      </c>
      <c r="C319" s="739" t="s">
        <v>571</v>
      </c>
      <c r="D319" s="740" t="s">
        <v>572</v>
      </c>
      <c r="E319" s="739" t="s">
        <v>1541</v>
      </c>
      <c r="F319" s="740" t="s">
        <v>1975</v>
      </c>
      <c r="G319" s="739" t="s">
        <v>607</v>
      </c>
      <c r="H319" s="739" t="s">
        <v>1657</v>
      </c>
      <c r="I319" s="739" t="s">
        <v>1658</v>
      </c>
      <c r="J319" s="739" t="s">
        <v>1659</v>
      </c>
      <c r="K319" s="739" t="s">
        <v>1660</v>
      </c>
      <c r="L319" s="741">
        <v>29.319473684210521</v>
      </c>
      <c r="M319" s="741">
        <v>380</v>
      </c>
      <c r="N319" s="742">
        <v>11141.399999999998</v>
      </c>
    </row>
    <row r="320" spans="1:14" ht="14.4" customHeight="1" x14ac:dyDescent="0.3">
      <c r="A320" s="737" t="s">
        <v>560</v>
      </c>
      <c r="B320" s="738" t="s">
        <v>1972</v>
      </c>
      <c r="C320" s="739" t="s">
        <v>571</v>
      </c>
      <c r="D320" s="740" t="s">
        <v>572</v>
      </c>
      <c r="E320" s="739" t="s">
        <v>1541</v>
      </c>
      <c r="F320" s="740" t="s">
        <v>1975</v>
      </c>
      <c r="G320" s="739" t="s">
        <v>607</v>
      </c>
      <c r="H320" s="739" t="s">
        <v>1661</v>
      </c>
      <c r="I320" s="739" t="s">
        <v>1662</v>
      </c>
      <c r="J320" s="739" t="s">
        <v>1663</v>
      </c>
      <c r="K320" s="739" t="s">
        <v>1664</v>
      </c>
      <c r="L320" s="741">
        <v>12412.950000000003</v>
      </c>
      <c r="M320" s="741">
        <v>24</v>
      </c>
      <c r="N320" s="742">
        <v>297910.80000000005</v>
      </c>
    </row>
    <row r="321" spans="1:14" ht="14.4" customHeight="1" x14ac:dyDescent="0.3">
      <c r="A321" s="737" t="s">
        <v>560</v>
      </c>
      <c r="B321" s="738" t="s">
        <v>1972</v>
      </c>
      <c r="C321" s="739" t="s">
        <v>571</v>
      </c>
      <c r="D321" s="740" t="s">
        <v>572</v>
      </c>
      <c r="E321" s="739" t="s">
        <v>1541</v>
      </c>
      <c r="F321" s="740" t="s">
        <v>1975</v>
      </c>
      <c r="G321" s="739" t="s">
        <v>607</v>
      </c>
      <c r="H321" s="739" t="s">
        <v>1665</v>
      </c>
      <c r="I321" s="739" t="s">
        <v>1665</v>
      </c>
      <c r="J321" s="739" t="s">
        <v>1666</v>
      </c>
      <c r="K321" s="739" t="s">
        <v>1648</v>
      </c>
      <c r="L321" s="741">
        <v>41.721666666666664</v>
      </c>
      <c r="M321" s="741">
        <v>60</v>
      </c>
      <c r="N321" s="742">
        <v>2503.2999999999997</v>
      </c>
    </row>
    <row r="322" spans="1:14" ht="14.4" customHeight="1" x14ac:dyDescent="0.3">
      <c r="A322" s="737" t="s">
        <v>560</v>
      </c>
      <c r="B322" s="738" t="s">
        <v>1972</v>
      </c>
      <c r="C322" s="739" t="s">
        <v>571</v>
      </c>
      <c r="D322" s="740" t="s">
        <v>572</v>
      </c>
      <c r="E322" s="739" t="s">
        <v>1541</v>
      </c>
      <c r="F322" s="740" t="s">
        <v>1975</v>
      </c>
      <c r="G322" s="739" t="s">
        <v>607</v>
      </c>
      <c r="H322" s="739" t="s">
        <v>1667</v>
      </c>
      <c r="I322" s="739" t="s">
        <v>1667</v>
      </c>
      <c r="J322" s="739" t="s">
        <v>1668</v>
      </c>
      <c r="K322" s="739" t="s">
        <v>1669</v>
      </c>
      <c r="L322" s="741">
        <v>56.1</v>
      </c>
      <c r="M322" s="741">
        <v>90</v>
      </c>
      <c r="N322" s="742">
        <v>5049</v>
      </c>
    </row>
    <row r="323" spans="1:14" ht="14.4" customHeight="1" x14ac:dyDescent="0.3">
      <c r="A323" s="737" t="s">
        <v>560</v>
      </c>
      <c r="B323" s="738" t="s">
        <v>1972</v>
      </c>
      <c r="C323" s="739" t="s">
        <v>571</v>
      </c>
      <c r="D323" s="740" t="s">
        <v>572</v>
      </c>
      <c r="E323" s="739" t="s">
        <v>1541</v>
      </c>
      <c r="F323" s="740" t="s">
        <v>1975</v>
      </c>
      <c r="G323" s="739" t="s">
        <v>607</v>
      </c>
      <c r="H323" s="739" t="s">
        <v>1670</v>
      </c>
      <c r="I323" s="739" t="s">
        <v>1670</v>
      </c>
      <c r="J323" s="739" t="s">
        <v>1671</v>
      </c>
      <c r="K323" s="739" t="s">
        <v>1617</v>
      </c>
      <c r="L323" s="741">
        <v>949.57747593503257</v>
      </c>
      <c r="M323" s="741">
        <v>56</v>
      </c>
      <c r="N323" s="742">
        <v>53176.338652361825</v>
      </c>
    </row>
    <row r="324" spans="1:14" ht="14.4" customHeight="1" x14ac:dyDescent="0.3">
      <c r="A324" s="737" t="s">
        <v>560</v>
      </c>
      <c r="B324" s="738" t="s">
        <v>1972</v>
      </c>
      <c r="C324" s="739" t="s">
        <v>571</v>
      </c>
      <c r="D324" s="740" t="s">
        <v>572</v>
      </c>
      <c r="E324" s="739" t="s">
        <v>1541</v>
      </c>
      <c r="F324" s="740" t="s">
        <v>1975</v>
      </c>
      <c r="G324" s="739" t="s">
        <v>607</v>
      </c>
      <c r="H324" s="739" t="s">
        <v>1672</v>
      </c>
      <c r="I324" s="739" t="s">
        <v>1672</v>
      </c>
      <c r="J324" s="739" t="s">
        <v>1673</v>
      </c>
      <c r="K324" s="739" t="s">
        <v>1674</v>
      </c>
      <c r="L324" s="741">
        <v>547.55176172679126</v>
      </c>
      <c r="M324" s="741">
        <v>2</v>
      </c>
      <c r="N324" s="742">
        <v>1095.1035234535825</v>
      </c>
    </row>
    <row r="325" spans="1:14" ht="14.4" customHeight="1" x14ac:dyDescent="0.3">
      <c r="A325" s="737" t="s">
        <v>560</v>
      </c>
      <c r="B325" s="738" t="s">
        <v>1972</v>
      </c>
      <c r="C325" s="739" t="s">
        <v>571</v>
      </c>
      <c r="D325" s="740" t="s">
        <v>572</v>
      </c>
      <c r="E325" s="739" t="s">
        <v>1675</v>
      </c>
      <c r="F325" s="740" t="s">
        <v>1976</v>
      </c>
      <c r="G325" s="739"/>
      <c r="H325" s="739" t="s">
        <v>1676</v>
      </c>
      <c r="I325" s="739" t="s">
        <v>1676</v>
      </c>
      <c r="J325" s="739" t="s">
        <v>1677</v>
      </c>
      <c r="K325" s="739" t="s">
        <v>1678</v>
      </c>
      <c r="L325" s="741">
        <v>13703.541999999998</v>
      </c>
      <c r="M325" s="741">
        <v>5</v>
      </c>
      <c r="N325" s="742">
        <v>68517.709999999992</v>
      </c>
    </row>
    <row r="326" spans="1:14" ht="14.4" customHeight="1" x14ac:dyDescent="0.3">
      <c r="A326" s="737" t="s">
        <v>560</v>
      </c>
      <c r="B326" s="738" t="s">
        <v>1972</v>
      </c>
      <c r="C326" s="739" t="s">
        <v>571</v>
      </c>
      <c r="D326" s="740" t="s">
        <v>572</v>
      </c>
      <c r="E326" s="739" t="s">
        <v>1675</v>
      </c>
      <c r="F326" s="740" t="s">
        <v>1976</v>
      </c>
      <c r="G326" s="739" t="s">
        <v>587</v>
      </c>
      <c r="H326" s="739" t="s">
        <v>1679</v>
      </c>
      <c r="I326" s="739" t="s">
        <v>1680</v>
      </c>
      <c r="J326" s="739" t="s">
        <v>1681</v>
      </c>
      <c r="K326" s="739" t="s">
        <v>1682</v>
      </c>
      <c r="L326" s="741">
        <v>104.85999999999999</v>
      </c>
      <c r="M326" s="741">
        <v>1</v>
      </c>
      <c r="N326" s="742">
        <v>104.85999999999999</v>
      </c>
    </row>
    <row r="327" spans="1:14" ht="14.4" customHeight="1" x14ac:dyDescent="0.3">
      <c r="A327" s="737" t="s">
        <v>560</v>
      </c>
      <c r="B327" s="738" t="s">
        <v>1972</v>
      </c>
      <c r="C327" s="739" t="s">
        <v>571</v>
      </c>
      <c r="D327" s="740" t="s">
        <v>572</v>
      </c>
      <c r="E327" s="739" t="s">
        <v>1675</v>
      </c>
      <c r="F327" s="740" t="s">
        <v>1976</v>
      </c>
      <c r="G327" s="739" t="s">
        <v>587</v>
      </c>
      <c r="H327" s="739" t="s">
        <v>1683</v>
      </c>
      <c r="I327" s="739" t="s">
        <v>1684</v>
      </c>
      <c r="J327" s="739" t="s">
        <v>1685</v>
      </c>
      <c r="K327" s="739" t="s">
        <v>1686</v>
      </c>
      <c r="L327" s="741">
        <v>108.62994185519561</v>
      </c>
      <c r="M327" s="741">
        <v>4</v>
      </c>
      <c r="N327" s="742">
        <v>434.51976742078244</v>
      </c>
    </row>
    <row r="328" spans="1:14" ht="14.4" customHeight="1" x14ac:dyDescent="0.3">
      <c r="A328" s="737" t="s">
        <v>560</v>
      </c>
      <c r="B328" s="738" t="s">
        <v>1972</v>
      </c>
      <c r="C328" s="739" t="s">
        <v>571</v>
      </c>
      <c r="D328" s="740" t="s">
        <v>572</v>
      </c>
      <c r="E328" s="739" t="s">
        <v>1675</v>
      </c>
      <c r="F328" s="740" t="s">
        <v>1976</v>
      </c>
      <c r="G328" s="739" t="s">
        <v>587</v>
      </c>
      <c r="H328" s="739" t="s">
        <v>1687</v>
      </c>
      <c r="I328" s="739" t="s">
        <v>1688</v>
      </c>
      <c r="J328" s="739" t="s">
        <v>1689</v>
      </c>
      <c r="K328" s="739" t="s">
        <v>1690</v>
      </c>
      <c r="L328" s="741">
        <v>108.63000000000001</v>
      </c>
      <c r="M328" s="741">
        <v>2</v>
      </c>
      <c r="N328" s="742">
        <v>217.26000000000002</v>
      </c>
    </row>
    <row r="329" spans="1:14" ht="14.4" customHeight="1" x14ac:dyDescent="0.3">
      <c r="A329" s="737" t="s">
        <v>560</v>
      </c>
      <c r="B329" s="738" t="s">
        <v>1972</v>
      </c>
      <c r="C329" s="739" t="s">
        <v>571</v>
      </c>
      <c r="D329" s="740" t="s">
        <v>572</v>
      </c>
      <c r="E329" s="739" t="s">
        <v>1675</v>
      </c>
      <c r="F329" s="740" t="s">
        <v>1976</v>
      </c>
      <c r="G329" s="739" t="s">
        <v>587</v>
      </c>
      <c r="H329" s="739" t="s">
        <v>1691</v>
      </c>
      <c r="I329" s="739" t="s">
        <v>1692</v>
      </c>
      <c r="J329" s="739" t="s">
        <v>1693</v>
      </c>
      <c r="K329" s="739" t="s">
        <v>1694</v>
      </c>
      <c r="L329" s="741">
        <v>107.33</v>
      </c>
      <c r="M329" s="741">
        <v>6</v>
      </c>
      <c r="N329" s="742">
        <v>643.98</v>
      </c>
    </row>
    <row r="330" spans="1:14" ht="14.4" customHeight="1" x14ac:dyDescent="0.3">
      <c r="A330" s="737" t="s">
        <v>560</v>
      </c>
      <c r="B330" s="738" t="s">
        <v>1972</v>
      </c>
      <c r="C330" s="739" t="s">
        <v>571</v>
      </c>
      <c r="D330" s="740" t="s">
        <v>572</v>
      </c>
      <c r="E330" s="739" t="s">
        <v>1675</v>
      </c>
      <c r="F330" s="740" t="s">
        <v>1976</v>
      </c>
      <c r="G330" s="739" t="s">
        <v>587</v>
      </c>
      <c r="H330" s="739" t="s">
        <v>1695</v>
      </c>
      <c r="I330" s="739" t="s">
        <v>1696</v>
      </c>
      <c r="J330" s="739" t="s">
        <v>1697</v>
      </c>
      <c r="K330" s="739" t="s">
        <v>1698</v>
      </c>
      <c r="L330" s="741">
        <v>4950</v>
      </c>
      <c r="M330" s="741">
        <v>80</v>
      </c>
      <c r="N330" s="742">
        <v>396000</v>
      </c>
    </row>
    <row r="331" spans="1:14" ht="14.4" customHeight="1" x14ac:dyDescent="0.3">
      <c r="A331" s="737" t="s">
        <v>560</v>
      </c>
      <c r="B331" s="738" t="s">
        <v>1972</v>
      </c>
      <c r="C331" s="739" t="s">
        <v>571</v>
      </c>
      <c r="D331" s="740" t="s">
        <v>572</v>
      </c>
      <c r="E331" s="739" t="s">
        <v>1675</v>
      </c>
      <c r="F331" s="740" t="s">
        <v>1976</v>
      </c>
      <c r="G331" s="739" t="s">
        <v>587</v>
      </c>
      <c r="H331" s="739" t="s">
        <v>1699</v>
      </c>
      <c r="I331" s="739" t="s">
        <v>1700</v>
      </c>
      <c r="J331" s="739" t="s">
        <v>1701</v>
      </c>
      <c r="K331" s="739" t="s">
        <v>1702</v>
      </c>
      <c r="L331" s="741">
        <v>91.699999999999989</v>
      </c>
      <c r="M331" s="741">
        <v>1</v>
      </c>
      <c r="N331" s="742">
        <v>91.699999999999989</v>
      </c>
    </row>
    <row r="332" spans="1:14" ht="14.4" customHeight="1" x14ac:dyDescent="0.3">
      <c r="A332" s="737" t="s">
        <v>560</v>
      </c>
      <c r="B332" s="738" t="s">
        <v>1972</v>
      </c>
      <c r="C332" s="739" t="s">
        <v>571</v>
      </c>
      <c r="D332" s="740" t="s">
        <v>572</v>
      </c>
      <c r="E332" s="739" t="s">
        <v>1675</v>
      </c>
      <c r="F332" s="740" t="s">
        <v>1976</v>
      </c>
      <c r="G332" s="739" t="s">
        <v>587</v>
      </c>
      <c r="H332" s="739" t="s">
        <v>1703</v>
      </c>
      <c r="I332" s="739" t="s">
        <v>1704</v>
      </c>
      <c r="J332" s="739" t="s">
        <v>1705</v>
      </c>
      <c r="K332" s="739" t="s">
        <v>1706</v>
      </c>
      <c r="L332" s="741">
        <v>157.14000000000001</v>
      </c>
      <c r="M332" s="741">
        <v>1</v>
      </c>
      <c r="N332" s="742">
        <v>157.14000000000001</v>
      </c>
    </row>
    <row r="333" spans="1:14" ht="14.4" customHeight="1" x14ac:dyDescent="0.3">
      <c r="A333" s="737" t="s">
        <v>560</v>
      </c>
      <c r="B333" s="738" t="s">
        <v>1972</v>
      </c>
      <c r="C333" s="739" t="s">
        <v>571</v>
      </c>
      <c r="D333" s="740" t="s">
        <v>572</v>
      </c>
      <c r="E333" s="739" t="s">
        <v>1675</v>
      </c>
      <c r="F333" s="740" t="s">
        <v>1976</v>
      </c>
      <c r="G333" s="739" t="s">
        <v>587</v>
      </c>
      <c r="H333" s="739" t="s">
        <v>1707</v>
      </c>
      <c r="I333" s="739" t="s">
        <v>1707</v>
      </c>
      <c r="J333" s="739" t="s">
        <v>1708</v>
      </c>
      <c r="K333" s="739" t="s">
        <v>1709</v>
      </c>
      <c r="L333" s="741">
        <v>26346.962645702824</v>
      </c>
      <c r="M333" s="741">
        <v>3</v>
      </c>
      <c r="N333" s="742">
        <v>79040.887937108477</v>
      </c>
    </row>
    <row r="334" spans="1:14" ht="14.4" customHeight="1" x14ac:dyDescent="0.3">
      <c r="A334" s="737" t="s">
        <v>560</v>
      </c>
      <c r="B334" s="738" t="s">
        <v>1972</v>
      </c>
      <c r="C334" s="739" t="s">
        <v>571</v>
      </c>
      <c r="D334" s="740" t="s">
        <v>572</v>
      </c>
      <c r="E334" s="739" t="s">
        <v>1675</v>
      </c>
      <c r="F334" s="740" t="s">
        <v>1976</v>
      </c>
      <c r="G334" s="739" t="s">
        <v>607</v>
      </c>
      <c r="H334" s="739" t="s">
        <v>1710</v>
      </c>
      <c r="I334" s="739" t="s">
        <v>1710</v>
      </c>
      <c r="J334" s="739" t="s">
        <v>1711</v>
      </c>
      <c r="K334" s="739" t="s">
        <v>1712</v>
      </c>
      <c r="L334" s="741">
        <v>158.42682926829266</v>
      </c>
      <c r="M334" s="741">
        <v>41</v>
      </c>
      <c r="N334" s="742">
        <v>6495.4999999999991</v>
      </c>
    </row>
    <row r="335" spans="1:14" ht="14.4" customHeight="1" x14ac:dyDescent="0.3">
      <c r="A335" s="737" t="s">
        <v>560</v>
      </c>
      <c r="B335" s="738" t="s">
        <v>1972</v>
      </c>
      <c r="C335" s="739" t="s">
        <v>571</v>
      </c>
      <c r="D335" s="740" t="s">
        <v>572</v>
      </c>
      <c r="E335" s="739" t="s">
        <v>1675</v>
      </c>
      <c r="F335" s="740" t="s">
        <v>1976</v>
      </c>
      <c r="G335" s="739" t="s">
        <v>607</v>
      </c>
      <c r="H335" s="739" t="s">
        <v>1713</v>
      </c>
      <c r="I335" s="739" t="s">
        <v>1713</v>
      </c>
      <c r="J335" s="739" t="s">
        <v>1711</v>
      </c>
      <c r="K335" s="739" t="s">
        <v>1714</v>
      </c>
      <c r="L335" s="741">
        <v>308</v>
      </c>
      <c r="M335" s="741">
        <v>12</v>
      </c>
      <c r="N335" s="742">
        <v>3696</v>
      </c>
    </row>
    <row r="336" spans="1:14" ht="14.4" customHeight="1" x14ac:dyDescent="0.3">
      <c r="A336" s="737" t="s">
        <v>560</v>
      </c>
      <c r="B336" s="738" t="s">
        <v>1972</v>
      </c>
      <c r="C336" s="739" t="s">
        <v>571</v>
      </c>
      <c r="D336" s="740" t="s">
        <v>572</v>
      </c>
      <c r="E336" s="739" t="s">
        <v>1675</v>
      </c>
      <c r="F336" s="740" t="s">
        <v>1976</v>
      </c>
      <c r="G336" s="739" t="s">
        <v>607</v>
      </c>
      <c r="H336" s="739" t="s">
        <v>1715</v>
      </c>
      <c r="I336" s="739" t="s">
        <v>1715</v>
      </c>
      <c r="J336" s="739" t="s">
        <v>1716</v>
      </c>
      <c r="K336" s="739" t="s">
        <v>1717</v>
      </c>
      <c r="L336" s="741">
        <v>284.68</v>
      </c>
      <c r="M336" s="741">
        <v>3</v>
      </c>
      <c r="N336" s="742">
        <v>854.04</v>
      </c>
    </row>
    <row r="337" spans="1:14" ht="14.4" customHeight="1" x14ac:dyDescent="0.3">
      <c r="A337" s="737" t="s">
        <v>560</v>
      </c>
      <c r="B337" s="738" t="s">
        <v>1972</v>
      </c>
      <c r="C337" s="739" t="s">
        <v>571</v>
      </c>
      <c r="D337" s="740" t="s">
        <v>572</v>
      </c>
      <c r="E337" s="739" t="s">
        <v>1675</v>
      </c>
      <c r="F337" s="740" t="s">
        <v>1976</v>
      </c>
      <c r="G337" s="739" t="s">
        <v>607</v>
      </c>
      <c r="H337" s="739" t="s">
        <v>1718</v>
      </c>
      <c r="I337" s="739" t="s">
        <v>1718</v>
      </c>
      <c r="J337" s="739" t="s">
        <v>1719</v>
      </c>
      <c r="K337" s="739" t="s">
        <v>1720</v>
      </c>
      <c r="L337" s="741">
        <v>493.46000000000004</v>
      </c>
      <c r="M337" s="741">
        <v>120</v>
      </c>
      <c r="N337" s="742">
        <v>59215.200000000004</v>
      </c>
    </row>
    <row r="338" spans="1:14" ht="14.4" customHeight="1" x14ac:dyDescent="0.3">
      <c r="A338" s="737" t="s">
        <v>560</v>
      </c>
      <c r="B338" s="738" t="s">
        <v>1972</v>
      </c>
      <c r="C338" s="739" t="s">
        <v>571</v>
      </c>
      <c r="D338" s="740" t="s">
        <v>572</v>
      </c>
      <c r="E338" s="739" t="s">
        <v>1721</v>
      </c>
      <c r="F338" s="740" t="s">
        <v>1977</v>
      </c>
      <c r="G338" s="739"/>
      <c r="H338" s="739"/>
      <c r="I338" s="739" t="s">
        <v>1722</v>
      </c>
      <c r="J338" s="739" t="s">
        <v>1723</v>
      </c>
      <c r="K338" s="739"/>
      <c r="L338" s="741">
        <v>9570</v>
      </c>
      <c r="M338" s="741">
        <v>3</v>
      </c>
      <c r="N338" s="742">
        <v>28710</v>
      </c>
    </row>
    <row r="339" spans="1:14" ht="14.4" customHeight="1" x14ac:dyDescent="0.3">
      <c r="A339" s="737" t="s">
        <v>560</v>
      </c>
      <c r="B339" s="738" t="s">
        <v>1972</v>
      </c>
      <c r="C339" s="739" t="s">
        <v>571</v>
      </c>
      <c r="D339" s="740" t="s">
        <v>572</v>
      </c>
      <c r="E339" s="739" t="s">
        <v>1721</v>
      </c>
      <c r="F339" s="740" t="s">
        <v>1977</v>
      </c>
      <c r="G339" s="739"/>
      <c r="H339" s="739"/>
      <c r="I339" s="739" t="s">
        <v>1724</v>
      </c>
      <c r="J339" s="739" t="s">
        <v>1725</v>
      </c>
      <c r="K339" s="739"/>
      <c r="L339" s="741">
        <v>8998.2646153846163</v>
      </c>
      <c r="M339" s="741">
        <v>39</v>
      </c>
      <c r="N339" s="742">
        <v>350932.32</v>
      </c>
    </row>
    <row r="340" spans="1:14" ht="14.4" customHeight="1" x14ac:dyDescent="0.3">
      <c r="A340" s="737" t="s">
        <v>560</v>
      </c>
      <c r="B340" s="738" t="s">
        <v>1972</v>
      </c>
      <c r="C340" s="739" t="s">
        <v>571</v>
      </c>
      <c r="D340" s="740" t="s">
        <v>572</v>
      </c>
      <c r="E340" s="739" t="s">
        <v>1721</v>
      </c>
      <c r="F340" s="740" t="s">
        <v>1977</v>
      </c>
      <c r="G340" s="739"/>
      <c r="H340" s="739"/>
      <c r="I340" s="739" t="s">
        <v>1726</v>
      </c>
      <c r="J340" s="739" t="s">
        <v>1727</v>
      </c>
      <c r="K340" s="739" t="s">
        <v>1728</v>
      </c>
      <c r="L340" s="741">
        <v>1287</v>
      </c>
      <c r="M340" s="741">
        <v>88</v>
      </c>
      <c r="N340" s="742">
        <v>113256</v>
      </c>
    </row>
    <row r="341" spans="1:14" ht="14.4" customHeight="1" x14ac:dyDescent="0.3">
      <c r="A341" s="737" t="s">
        <v>560</v>
      </c>
      <c r="B341" s="738" t="s">
        <v>1972</v>
      </c>
      <c r="C341" s="739" t="s">
        <v>571</v>
      </c>
      <c r="D341" s="740" t="s">
        <v>572</v>
      </c>
      <c r="E341" s="739" t="s">
        <v>1721</v>
      </c>
      <c r="F341" s="740" t="s">
        <v>1977</v>
      </c>
      <c r="G341" s="739"/>
      <c r="H341" s="739"/>
      <c r="I341" s="739" t="s">
        <v>1729</v>
      </c>
      <c r="J341" s="739" t="s">
        <v>1730</v>
      </c>
      <c r="K341" s="739"/>
      <c r="L341" s="741">
        <v>4305.3999999999969</v>
      </c>
      <c r="M341" s="741">
        <v>39</v>
      </c>
      <c r="N341" s="742">
        <v>167910.59999999989</v>
      </c>
    </row>
    <row r="342" spans="1:14" ht="14.4" customHeight="1" x14ac:dyDescent="0.3">
      <c r="A342" s="737" t="s">
        <v>560</v>
      </c>
      <c r="B342" s="738" t="s">
        <v>1972</v>
      </c>
      <c r="C342" s="739" t="s">
        <v>571</v>
      </c>
      <c r="D342" s="740" t="s">
        <v>572</v>
      </c>
      <c r="E342" s="739" t="s">
        <v>1721</v>
      </c>
      <c r="F342" s="740" t="s">
        <v>1977</v>
      </c>
      <c r="G342" s="739"/>
      <c r="H342" s="739"/>
      <c r="I342" s="739" t="s">
        <v>1731</v>
      </c>
      <c r="J342" s="739" t="s">
        <v>1732</v>
      </c>
      <c r="K342" s="739"/>
      <c r="L342" s="741">
        <v>2945.8000000000006</v>
      </c>
      <c r="M342" s="741">
        <v>42</v>
      </c>
      <c r="N342" s="742">
        <v>123723.60000000003</v>
      </c>
    </row>
    <row r="343" spans="1:14" ht="14.4" customHeight="1" x14ac:dyDescent="0.3">
      <c r="A343" s="737" t="s">
        <v>560</v>
      </c>
      <c r="B343" s="738" t="s">
        <v>1972</v>
      </c>
      <c r="C343" s="739" t="s">
        <v>571</v>
      </c>
      <c r="D343" s="740" t="s">
        <v>572</v>
      </c>
      <c r="E343" s="739" t="s">
        <v>1721</v>
      </c>
      <c r="F343" s="740" t="s">
        <v>1977</v>
      </c>
      <c r="G343" s="739"/>
      <c r="H343" s="739"/>
      <c r="I343" s="739" t="s">
        <v>1733</v>
      </c>
      <c r="J343" s="739" t="s">
        <v>1734</v>
      </c>
      <c r="K343" s="739" t="s">
        <v>1735</v>
      </c>
      <c r="L343" s="741">
        <v>5722.2</v>
      </c>
      <c r="M343" s="741">
        <v>2</v>
      </c>
      <c r="N343" s="742">
        <v>11444.4</v>
      </c>
    </row>
    <row r="344" spans="1:14" ht="14.4" customHeight="1" x14ac:dyDescent="0.3">
      <c r="A344" s="737" t="s">
        <v>560</v>
      </c>
      <c r="B344" s="738" t="s">
        <v>1972</v>
      </c>
      <c r="C344" s="739" t="s">
        <v>571</v>
      </c>
      <c r="D344" s="740" t="s">
        <v>572</v>
      </c>
      <c r="E344" s="739" t="s">
        <v>1736</v>
      </c>
      <c r="F344" s="740" t="s">
        <v>1978</v>
      </c>
      <c r="G344" s="739" t="s">
        <v>587</v>
      </c>
      <c r="H344" s="739" t="s">
        <v>1737</v>
      </c>
      <c r="I344" s="739" t="s">
        <v>1738</v>
      </c>
      <c r="J344" s="739" t="s">
        <v>1739</v>
      </c>
      <c r="K344" s="739" t="s">
        <v>1740</v>
      </c>
      <c r="L344" s="741">
        <v>3787.1700000000005</v>
      </c>
      <c r="M344" s="741">
        <v>5</v>
      </c>
      <c r="N344" s="742">
        <v>18935.850000000002</v>
      </c>
    </row>
    <row r="345" spans="1:14" ht="14.4" customHeight="1" x14ac:dyDescent="0.3">
      <c r="A345" s="737" t="s">
        <v>560</v>
      </c>
      <c r="B345" s="738" t="s">
        <v>1972</v>
      </c>
      <c r="C345" s="739" t="s">
        <v>571</v>
      </c>
      <c r="D345" s="740" t="s">
        <v>572</v>
      </c>
      <c r="E345" s="739" t="s">
        <v>1736</v>
      </c>
      <c r="F345" s="740" t="s">
        <v>1978</v>
      </c>
      <c r="G345" s="739" t="s">
        <v>587</v>
      </c>
      <c r="H345" s="739" t="s">
        <v>1741</v>
      </c>
      <c r="I345" s="739" t="s">
        <v>1742</v>
      </c>
      <c r="J345" s="739" t="s">
        <v>1743</v>
      </c>
      <c r="K345" s="739" t="s">
        <v>1744</v>
      </c>
      <c r="L345" s="741">
        <v>2081.1999999999998</v>
      </c>
      <c r="M345" s="741">
        <v>14</v>
      </c>
      <c r="N345" s="742">
        <v>29136.799999999996</v>
      </c>
    </row>
    <row r="346" spans="1:14" ht="14.4" customHeight="1" x14ac:dyDescent="0.3">
      <c r="A346" s="737" t="s">
        <v>560</v>
      </c>
      <c r="B346" s="738" t="s">
        <v>1972</v>
      </c>
      <c r="C346" s="739" t="s">
        <v>571</v>
      </c>
      <c r="D346" s="740" t="s">
        <v>572</v>
      </c>
      <c r="E346" s="739" t="s">
        <v>1736</v>
      </c>
      <c r="F346" s="740" t="s">
        <v>1978</v>
      </c>
      <c r="G346" s="739" t="s">
        <v>587</v>
      </c>
      <c r="H346" s="739" t="s">
        <v>1745</v>
      </c>
      <c r="I346" s="739" t="s">
        <v>1746</v>
      </c>
      <c r="J346" s="739" t="s">
        <v>1747</v>
      </c>
      <c r="K346" s="739" t="s">
        <v>1748</v>
      </c>
      <c r="L346" s="741">
        <v>4285.8900000000012</v>
      </c>
      <c r="M346" s="741">
        <v>3</v>
      </c>
      <c r="N346" s="742">
        <v>12857.670000000004</v>
      </c>
    </row>
    <row r="347" spans="1:14" ht="14.4" customHeight="1" x14ac:dyDescent="0.3">
      <c r="A347" s="737" t="s">
        <v>560</v>
      </c>
      <c r="B347" s="738" t="s">
        <v>1972</v>
      </c>
      <c r="C347" s="739" t="s">
        <v>571</v>
      </c>
      <c r="D347" s="740" t="s">
        <v>572</v>
      </c>
      <c r="E347" s="739" t="s">
        <v>1736</v>
      </c>
      <c r="F347" s="740" t="s">
        <v>1978</v>
      </c>
      <c r="G347" s="739" t="s">
        <v>587</v>
      </c>
      <c r="H347" s="739" t="s">
        <v>1749</v>
      </c>
      <c r="I347" s="739" t="s">
        <v>1750</v>
      </c>
      <c r="J347" s="739" t="s">
        <v>1751</v>
      </c>
      <c r="K347" s="739" t="s">
        <v>1752</v>
      </c>
      <c r="L347" s="741">
        <v>2228.8206270701962</v>
      </c>
      <c r="M347" s="741">
        <v>21</v>
      </c>
      <c r="N347" s="742">
        <v>46805.233168474122</v>
      </c>
    </row>
    <row r="348" spans="1:14" ht="14.4" customHeight="1" x14ac:dyDescent="0.3">
      <c r="A348" s="737" t="s">
        <v>560</v>
      </c>
      <c r="B348" s="738" t="s">
        <v>1972</v>
      </c>
      <c r="C348" s="739" t="s">
        <v>571</v>
      </c>
      <c r="D348" s="740" t="s">
        <v>572</v>
      </c>
      <c r="E348" s="739" t="s">
        <v>1736</v>
      </c>
      <c r="F348" s="740" t="s">
        <v>1978</v>
      </c>
      <c r="G348" s="739" t="s">
        <v>587</v>
      </c>
      <c r="H348" s="739" t="s">
        <v>1753</v>
      </c>
      <c r="I348" s="739" t="s">
        <v>1754</v>
      </c>
      <c r="J348" s="739" t="s">
        <v>1755</v>
      </c>
      <c r="K348" s="739" t="s">
        <v>1752</v>
      </c>
      <c r="L348" s="741">
        <v>2556.5300000000002</v>
      </c>
      <c r="M348" s="741">
        <v>6</v>
      </c>
      <c r="N348" s="742">
        <v>15339.18</v>
      </c>
    </row>
    <row r="349" spans="1:14" ht="14.4" customHeight="1" x14ac:dyDescent="0.3">
      <c r="A349" s="737" t="s">
        <v>560</v>
      </c>
      <c r="B349" s="738" t="s">
        <v>1972</v>
      </c>
      <c r="C349" s="739" t="s">
        <v>571</v>
      </c>
      <c r="D349" s="740" t="s">
        <v>572</v>
      </c>
      <c r="E349" s="739" t="s">
        <v>1736</v>
      </c>
      <c r="F349" s="740" t="s">
        <v>1978</v>
      </c>
      <c r="G349" s="739" t="s">
        <v>587</v>
      </c>
      <c r="H349" s="739" t="s">
        <v>1756</v>
      </c>
      <c r="I349" s="739" t="s">
        <v>1757</v>
      </c>
      <c r="J349" s="739" t="s">
        <v>1739</v>
      </c>
      <c r="K349" s="739" t="s">
        <v>1758</v>
      </c>
      <c r="L349" s="741">
        <v>2739.1700000000005</v>
      </c>
      <c r="M349" s="741">
        <v>6</v>
      </c>
      <c r="N349" s="742">
        <v>16435.020000000004</v>
      </c>
    </row>
    <row r="350" spans="1:14" ht="14.4" customHeight="1" x14ac:dyDescent="0.3">
      <c r="A350" s="737" t="s">
        <v>560</v>
      </c>
      <c r="B350" s="738" t="s">
        <v>1972</v>
      </c>
      <c r="C350" s="739" t="s">
        <v>571</v>
      </c>
      <c r="D350" s="740" t="s">
        <v>572</v>
      </c>
      <c r="E350" s="739" t="s">
        <v>1736</v>
      </c>
      <c r="F350" s="740" t="s">
        <v>1978</v>
      </c>
      <c r="G350" s="739" t="s">
        <v>587</v>
      </c>
      <c r="H350" s="739" t="s">
        <v>1759</v>
      </c>
      <c r="I350" s="739" t="s">
        <v>1759</v>
      </c>
      <c r="J350" s="739" t="s">
        <v>1760</v>
      </c>
      <c r="K350" s="739" t="s">
        <v>1761</v>
      </c>
      <c r="L350" s="741">
        <v>3410</v>
      </c>
      <c r="M350" s="741">
        <v>25</v>
      </c>
      <c r="N350" s="742">
        <v>85250</v>
      </c>
    </row>
    <row r="351" spans="1:14" ht="14.4" customHeight="1" x14ac:dyDescent="0.3">
      <c r="A351" s="737" t="s">
        <v>560</v>
      </c>
      <c r="B351" s="738" t="s">
        <v>1972</v>
      </c>
      <c r="C351" s="739" t="s">
        <v>571</v>
      </c>
      <c r="D351" s="740" t="s">
        <v>572</v>
      </c>
      <c r="E351" s="739" t="s">
        <v>1736</v>
      </c>
      <c r="F351" s="740" t="s">
        <v>1978</v>
      </c>
      <c r="G351" s="739" t="s">
        <v>587</v>
      </c>
      <c r="H351" s="739" t="s">
        <v>1762</v>
      </c>
      <c r="I351" s="739" t="s">
        <v>1763</v>
      </c>
      <c r="J351" s="739" t="s">
        <v>1764</v>
      </c>
      <c r="K351" s="739" t="s">
        <v>1765</v>
      </c>
      <c r="L351" s="741">
        <v>2188.9499999999998</v>
      </c>
      <c r="M351" s="741">
        <v>2.5</v>
      </c>
      <c r="N351" s="742">
        <v>5472.375</v>
      </c>
    </row>
    <row r="352" spans="1:14" ht="14.4" customHeight="1" x14ac:dyDescent="0.3">
      <c r="A352" s="737" t="s">
        <v>560</v>
      </c>
      <c r="B352" s="738" t="s">
        <v>1972</v>
      </c>
      <c r="C352" s="739" t="s">
        <v>571</v>
      </c>
      <c r="D352" s="740" t="s">
        <v>572</v>
      </c>
      <c r="E352" s="739" t="s">
        <v>1736</v>
      </c>
      <c r="F352" s="740" t="s">
        <v>1978</v>
      </c>
      <c r="G352" s="739" t="s">
        <v>587</v>
      </c>
      <c r="H352" s="739" t="s">
        <v>1766</v>
      </c>
      <c r="I352" s="739" t="s">
        <v>1767</v>
      </c>
      <c r="J352" s="739" t="s">
        <v>1768</v>
      </c>
      <c r="K352" s="739" t="s">
        <v>1769</v>
      </c>
      <c r="L352" s="741">
        <v>3116.85</v>
      </c>
      <c r="M352" s="741">
        <v>6</v>
      </c>
      <c r="N352" s="742">
        <v>18701.099999999999</v>
      </c>
    </row>
    <row r="353" spans="1:14" ht="14.4" customHeight="1" x14ac:dyDescent="0.3">
      <c r="A353" s="737" t="s">
        <v>560</v>
      </c>
      <c r="B353" s="738" t="s">
        <v>1972</v>
      </c>
      <c r="C353" s="739" t="s">
        <v>571</v>
      </c>
      <c r="D353" s="740" t="s">
        <v>572</v>
      </c>
      <c r="E353" s="739" t="s">
        <v>1736</v>
      </c>
      <c r="F353" s="740" t="s">
        <v>1978</v>
      </c>
      <c r="G353" s="739" t="s">
        <v>587</v>
      </c>
      <c r="H353" s="739" t="s">
        <v>1770</v>
      </c>
      <c r="I353" s="739" t="s">
        <v>1771</v>
      </c>
      <c r="J353" s="739" t="s">
        <v>1772</v>
      </c>
      <c r="K353" s="739" t="s">
        <v>1769</v>
      </c>
      <c r="L353" s="741">
        <v>3190.1833333333329</v>
      </c>
      <c r="M353" s="741">
        <v>6</v>
      </c>
      <c r="N353" s="742">
        <v>19141.099999999999</v>
      </c>
    </row>
    <row r="354" spans="1:14" ht="14.4" customHeight="1" x14ac:dyDescent="0.3">
      <c r="A354" s="737" t="s">
        <v>560</v>
      </c>
      <c r="B354" s="738" t="s">
        <v>1972</v>
      </c>
      <c r="C354" s="739" t="s">
        <v>571</v>
      </c>
      <c r="D354" s="740" t="s">
        <v>572</v>
      </c>
      <c r="E354" s="739" t="s">
        <v>1736</v>
      </c>
      <c r="F354" s="740" t="s">
        <v>1978</v>
      </c>
      <c r="G354" s="739" t="s">
        <v>587</v>
      </c>
      <c r="H354" s="739" t="s">
        <v>1773</v>
      </c>
      <c r="I354" s="739" t="s">
        <v>1774</v>
      </c>
      <c r="J354" s="739" t="s">
        <v>1775</v>
      </c>
      <c r="K354" s="739" t="s">
        <v>1776</v>
      </c>
      <c r="L354" s="741">
        <v>2221.3400037313008</v>
      </c>
      <c r="M354" s="741">
        <v>9</v>
      </c>
      <c r="N354" s="742">
        <v>19992.060033581707</v>
      </c>
    </row>
    <row r="355" spans="1:14" ht="14.4" customHeight="1" x14ac:dyDescent="0.3">
      <c r="A355" s="737" t="s">
        <v>560</v>
      </c>
      <c r="B355" s="738" t="s">
        <v>1972</v>
      </c>
      <c r="C355" s="739" t="s">
        <v>574</v>
      </c>
      <c r="D355" s="740" t="s">
        <v>575</v>
      </c>
      <c r="E355" s="739" t="s">
        <v>586</v>
      </c>
      <c r="F355" s="740" t="s">
        <v>1973</v>
      </c>
      <c r="G355" s="739"/>
      <c r="H355" s="739" t="s">
        <v>1777</v>
      </c>
      <c r="I355" s="739" t="s">
        <v>1778</v>
      </c>
      <c r="J355" s="739" t="s">
        <v>1779</v>
      </c>
      <c r="K355" s="739" t="s">
        <v>1780</v>
      </c>
      <c r="L355" s="741">
        <v>851.4</v>
      </c>
      <c r="M355" s="741">
        <v>6</v>
      </c>
      <c r="N355" s="742">
        <v>5108.3999999999996</v>
      </c>
    </row>
    <row r="356" spans="1:14" ht="14.4" customHeight="1" x14ac:dyDescent="0.3">
      <c r="A356" s="737" t="s">
        <v>560</v>
      </c>
      <c r="B356" s="738" t="s">
        <v>1972</v>
      </c>
      <c r="C356" s="739" t="s">
        <v>574</v>
      </c>
      <c r="D356" s="740" t="s">
        <v>575</v>
      </c>
      <c r="E356" s="739" t="s">
        <v>586</v>
      </c>
      <c r="F356" s="740" t="s">
        <v>1973</v>
      </c>
      <c r="G356" s="739"/>
      <c r="H356" s="739" t="s">
        <v>1781</v>
      </c>
      <c r="I356" s="739" t="s">
        <v>1782</v>
      </c>
      <c r="J356" s="739" t="s">
        <v>1783</v>
      </c>
      <c r="K356" s="739" t="s">
        <v>1784</v>
      </c>
      <c r="L356" s="741">
        <v>58.911249999999995</v>
      </c>
      <c r="M356" s="741">
        <v>16</v>
      </c>
      <c r="N356" s="742">
        <v>942.57999999999993</v>
      </c>
    </row>
    <row r="357" spans="1:14" ht="14.4" customHeight="1" x14ac:dyDescent="0.3">
      <c r="A357" s="737" t="s">
        <v>560</v>
      </c>
      <c r="B357" s="738" t="s">
        <v>1972</v>
      </c>
      <c r="C357" s="739" t="s">
        <v>574</v>
      </c>
      <c r="D357" s="740" t="s">
        <v>575</v>
      </c>
      <c r="E357" s="739" t="s">
        <v>586</v>
      </c>
      <c r="F357" s="740" t="s">
        <v>1973</v>
      </c>
      <c r="G357" s="739"/>
      <c r="H357" s="739" t="s">
        <v>1785</v>
      </c>
      <c r="I357" s="739" t="s">
        <v>1786</v>
      </c>
      <c r="J357" s="739" t="s">
        <v>1787</v>
      </c>
      <c r="K357" s="739" t="s">
        <v>1788</v>
      </c>
      <c r="L357" s="741">
        <v>159.5</v>
      </c>
      <c r="M357" s="741">
        <v>14</v>
      </c>
      <c r="N357" s="742">
        <v>2233</v>
      </c>
    </row>
    <row r="358" spans="1:14" ht="14.4" customHeight="1" x14ac:dyDescent="0.3">
      <c r="A358" s="737" t="s">
        <v>560</v>
      </c>
      <c r="B358" s="738" t="s">
        <v>1972</v>
      </c>
      <c r="C358" s="739" t="s">
        <v>574</v>
      </c>
      <c r="D358" s="740" t="s">
        <v>575</v>
      </c>
      <c r="E358" s="739" t="s">
        <v>586</v>
      </c>
      <c r="F358" s="740" t="s">
        <v>1973</v>
      </c>
      <c r="G358" s="739"/>
      <c r="H358" s="739" t="s">
        <v>1789</v>
      </c>
      <c r="I358" s="739" t="s">
        <v>1790</v>
      </c>
      <c r="J358" s="739" t="s">
        <v>1791</v>
      </c>
      <c r="K358" s="739" t="s">
        <v>1792</v>
      </c>
      <c r="L358" s="741">
        <v>617.98000000000025</v>
      </c>
      <c r="M358" s="741">
        <v>2</v>
      </c>
      <c r="N358" s="742">
        <v>1235.9600000000005</v>
      </c>
    </row>
    <row r="359" spans="1:14" ht="14.4" customHeight="1" x14ac:dyDescent="0.3">
      <c r="A359" s="737" t="s">
        <v>560</v>
      </c>
      <c r="B359" s="738" t="s">
        <v>1972</v>
      </c>
      <c r="C359" s="739" t="s">
        <v>574</v>
      </c>
      <c r="D359" s="740" t="s">
        <v>575</v>
      </c>
      <c r="E359" s="739" t="s">
        <v>586</v>
      </c>
      <c r="F359" s="740" t="s">
        <v>1973</v>
      </c>
      <c r="G359" s="739"/>
      <c r="H359" s="739" t="s">
        <v>1793</v>
      </c>
      <c r="I359" s="739" t="s">
        <v>604</v>
      </c>
      <c r="J359" s="739" t="s">
        <v>630</v>
      </c>
      <c r="K359" s="739" t="s">
        <v>1794</v>
      </c>
      <c r="L359" s="741">
        <v>756.34</v>
      </c>
      <c r="M359" s="741">
        <v>2</v>
      </c>
      <c r="N359" s="742">
        <v>1512.68</v>
      </c>
    </row>
    <row r="360" spans="1:14" ht="14.4" customHeight="1" x14ac:dyDescent="0.3">
      <c r="A360" s="737" t="s">
        <v>560</v>
      </c>
      <c r="B360" s="738" t="s">
        <v>1972</v>
      </c>
      <c r="C360" s="739" t="s">
        <v>574</v>
      </c>
      <c r="D360" s="740" t="s">
        <v>575</v>
      </c>
      <c r="E360" s="739" t="s">
        <v>586</v>
      </c>
      <c r="F360" s="740" t="s">
        <v>1973</v>
      </c>
      <c r="G360" s="739" t="s">
        <v>587</v>
      </c>
      <c r="H360" s="739" t="s">
        <v>648</v>
      </c>
      <c r="I360" s="739" t="s">
        <v>649</v>
      </c>
      <c r="J360" s="739" t="s">
        <v>650</v>
      </c>
      <c r="K360" s="739" t="s">
        <v>651</v>
      </c>
      <c r="L360" s="741">
        <v>87.084032533848145</v>
      </c>
      <c r="M360" s="741">
        <v>22</v>
      </c>
      <c r="N360" s="742">
        <v>1915.8487157446593</v>
      </c>
    </row>
    <row r="361" spans="1:14" ht="14.4" customHeight="1" x14ac:dyDescent="0.3">
      <c r="A361" s="737" t="s">
        <v>560</v>
      </c>
      <c r="B361" s="738" t="s">
        <v>1972</v>
      </c>
      <c r="C361" s="739" t="s">
        <v>574</v>
      </c>
      <c r="D361" s="740" t="s">
        <v>575</v>
      </c>
      <c r="E361" s="739" t="s">
        <v>586</v>
      </c>
      <c r="F361" s="740" t="s">
        <v>1973</v>
      </c>
      <c r="G361" s="739" t="s">
        <v>587</v>
      </c>
      <c r="H361" s="739" t="s">
        <v>652</v>
      </c>
      <c r="I361" s="739" t="s">
        <v>653</v>
      </c>
      <c r="J361" s="739" t="s">
        <v>654</v>
      </c>
      <c r="K361" s="739" t="s">
        <v>655</v>
      </c>
      <c r="L361" s="741">
        <v>96.820000000000022</v>
      </c>
      <c r="M361" s="741">
        <v>1</v>
      </c>
      <c r="N361" s="742">
        <v>96.820000000000022</v>
      </c>
    </row>
    <row r="362" spans="1:14" ht="14.4" customHeight="1" x14ac:dyDescent="0.3">
      <c r="A362" s="737" t="s">
        <v>560</v>
      </c>
      <c r="B362" s="738" t="s">
        <v>1972</v>
      </c>
      <c r="C362" s="739" t="s">
        <v>574</v>
      </c>
      <c r="D362" s="740" t="s">
        <v>575</v>
      </c>
      <c r="E362" s="739" t="s">
        <v>586</v>
      </c>
      <c r="F362" s="740" t="s">
        <v>1973</v>
      </c>
      <c r="G362" s="739" t="s">
        <v>587</v>
      </c>
      <c r="H362" s="739" t="s">
        <v>659</v>
      </c>
      <c r="I362" s="739" t="s">
        <v>660</v>
      </c>
      <c r="J362" s="739" t="s">
        <v>661</v>
      </c>
      <c r="K362" s="739" t="s">
        <v>662</v>
      </c>
      <c r="L362" s="741">
        <v>194.63839999999999</v>
      </c>
      <c r="M362" s="741">
        <v>25</v>
      </c>
      <c r="N362" s="742">
        <v>4865.96</v>
      </c>
    </row>
    <row r="363" spans="1:14" ht="14.4" customHeight="1" x14ac:dyDescent="0.3">
      <c r="A363" s="737" t="s">
        <v>560</v>
      </c>
      <c r="B363" s="738" t="s">
        <v>1972</v>
      </c>
      <c r="C363" s="739" t="s">
        <v>574</v>
      </c>
      <c r="D363" s="740" t="s">
        <v>575</v>
      </c>
      <c r="E363" s="739" t="s">
        <v>586</v>
      </c>
      <c r="F363" s="740" t="s">
        <v>1973</v>
      </c>
      <c r="G363" s="739" t="s">
        <v>587</v>
      </c>
      <c r="H363" s="739" t="s">
        <v>663</v>
      </c>
      <c r="I363" s="739" t="s">
        <v>664</v>
      </c>
      <c r="J363" s="739" t="s">
        <v>665</v>
      </c>
      <c r="K363" s="739" t="s">
        <v>666</v>
      </c>
      <c r="L363" s="741">
        <v>64.540000000000006</v>
      </c>
      <c r="M363" s="741">
        <v>29</v>
      </c>
      <c r="N363" s="742">
        <v>1871.66</v>
      </c>
    </row>
    <row r="364" spans="1:14" ht="14.4" customHeight="1" x14ac:dyDescent="0.3">
      <c r="A364" s="737" t="s">
        <v>560</v>
      </c>
      <c r="B364" s="738" t="s">
        <v>1972</v>
      </c>
      <c r="C364" s="739" t="s">
        <v>574</v>
      </c>
      <c r="D364" s="740" t="s">
        <v>575</v>
      </c>
      <c r="E364" s="739" t="s">
        <v>586</v>
      </c>
      <c r="F364" s="740" t="s">
        <v>1973</v>
      </c>
      <c r="G364" s="739" t="s">
        <v>587</v>
      </c>
      <c r="H364" s="739" t="s">
        <v>1795</v>
      </c>
      <c r="I364" s="739" t="s">
        <v>1796</v>
      </c>
      <c r="J364" s="739" t="s">
        <v>1019</v>
      </c>
      <c r="K364" s="739" t="s">
        <v>1797</v>
      </c>
      <c r="L364" s="741">
        <v>79.188409306996988</v>
      </c>
      <c r="M364" s="741">
        <v>1</v>
      </c>
      <c r="N364" s="742">
        <v>79.188409306996988</v>
      </c>
    </row>
    <row r="365" spans="1:14" ht="14.4" customHeight="1" x14ac:dyDescent="0.3">
      <c r="A365" s="737" t="s">
        <v>560</v>
      </c>
      <c r="B365" s="738" t="s">
        <v>1972</v>
      </c>
      <c r="C365" s="739" t="s">
        <v>574</v>
      </c>
      <c r="D365" s="740" t="s">
        <v>575</v>
      </c>
      <c r="E365" s="739" t="s">
        <v>586</v>
      </c>
      <c r="F365" s="740" t="s">
        <v>1973</v>
      </c>
      <c r="G365" s="739" t="s">
        <v>587</v>
      </c>
      <c r="H365" s="739" t="s">
        <v>675</v>
      </c>
      <c r="I365" s="739" t="s">
        <v>676</v>
      </c>
      <c r="J365" s="739" t="s">
        <v>677</v>
      </c>
      <c r="K365" s="739" t="s">
        <v>678</v>
      </c>
      <c r="L365" s="741">
        <v>28.189999999999998</v>
      </c>
      <c r="M365" s="741">
        <v>7</v>
      </c>
      <c r="N365" s="742">
        <v>197.32999999999998</v>
      </c>
    </row>
    <row r="366" spans="1:14" ht="14.4" customHeight="1" x14ac:dyDescent="0.3">
      <c r="A366" s="737" t="s">
        <v>560</v>
      </c>
      <c r="B366" s="738" t="s">
        <v>1972</v>
      </c>
      <c r="C366" s="739" t="s">
        <v>574</v>
      </c>
      <c r="D366" s="740" t="s">
        <v>575</v>
      </c>
      <c r="E366" s="739" t="s">
        <v>586</v>
      </c>
      <c r="F366" s="740" t="s">
        <v>1973</v>
      </c>
      <c r="G366" s="739" t="s">
        <v>587</v>
      </c>
      <c r="H366" s="739" t="s">
        <v>726</v>
      </c>
      <c r="I366" s="739" t="s">
        <v>726</v>
      </c>
      <c r="J366" s="739" t="s">
        <v>727</v>
      </c>
      <c r="K366" s="739" t="s">
        <v>728</v>
      </c>
      <c r="L366" s="741">
        <v>36.529872164551051</v>
      </c>
      <c r="M366" s="741">
        <v>50</v>
      </c>
      <c r="N366" s="742">
        <v>1826.4936082275524</v>
      </c>
    </row>
    <row r="367" spans="1:14" ht="14.4" customHeight="1" x14ac:dyDescent="0.3">
      <c r="A367" s="737" t="s">
        <v>560</v>
      </c>
      <c r="B367" s="738" t="s">
        <v>1972</v>
      </c>
      <c r="C367" s="739" t="s">
        <v>574</v>
      </c>
      <c r="D367" s="740" t="s">
        <v>575</v>
      </c>
      <c r="E367" s="739" t="s">
        <v>586</v>
      </c>
      <c r="F367" s="740" t="s">
        <v>1973</v>
      </c>
      <c r="G367" s="739" t="s">
        <v>587</v>
      </c>
      <c r="H367" s="739" t="s">
        <v>772</v>
      </c>
      <c r="I367" s="739" t="s">
        <v>773</v>
      </c>
      <c r="J367" s="739" t="s">
        <v>774</v>
      </c>
      <c r="K367" s="739" t="s">
        <v>775</v>
      </c>
      <c r="L367" s="741">
        <v>94.74</v>
      </c>
      <c r="M367" s="741">
        <v>7</v>
      </c>
      <c r="N367" s="742">
        <v>663.18</v>
      </c>
    </row>
    <row r="368" spans="1:14" ht="14.4" customHeight="1" x14ac:dyDescent="0.3">
      <c r="A368" s="737" t="s">
        <v>560</v>
      </c>
      <c r="B368" s="738" t="s">
        <v>1972</v>
      </c>
      <c r="C368" s="739" t="s">
        <v>574</v>
      </c>
      <c r="D368" s="740" t="s">
        <v>575</v>
      </c>
      <c r="E368" s="739" t="s">
        <v>586</v>
      </c>
      <c r="F368" s="740" t="s">
        <v>1973</v>
      </c>
      <c r="G368" s="739" t="s">
        <v>587</v>
      </c>
      <c r="H368" s="739" t="s">
        <v>776</v>
      </c>
      <c r="I368" s="739" t="s">
        <v>777</v>
      </c>
      <c r="J368" s="739" t="s">
        <v>778</v>
      </c>
      <c r="K368" s="739" t="s">
        <v>779</v>
      </c>
      <c r="L368" s="741">
        <v>60.140000000000008</v>
      </c>
      <c r="M368" s="741">
        <v>38</v>
      </c>
      <c r="N368" s="742">
        <v>2285.3200000000002</v>
      </c>
    </row>
    <row r="369" spans="1:14" ht="14.4" customHeight="1" x14ac:dyDescent="0.3">
      <c r="A369" s="737" t="s">
        <v>560</v>
      </c>
      <c r="B369" s="738" t="s">
        <v>1972</v>
      </c>
      <c r="C369" s="739" t="s">
        <v>574</v>
      </c>
      <c r="D369" s="740" t="s">
        <v>575</v>
      </c>
      <c r="E369" s="739" t="s">
        <v>586</v>
      </c>
      <c r="F369" s="740" t="s">
        <v>1973</v>
      </c>
      <c r="G369" s="739" t="s">
        <v>587</v>
      </c>
      <c r="H369" s="739" t="s">
        <v>1798</v>
      </c>
      <c r="I369" s="739" t="s">
        <v>1799</v>
      </c>
      <c r="J369" s="739" t="s">
        <v>1800</v>
      </c>
      <c r="K369" s="739" t="s">
        <v>1114</v>
      </c>
      <c r="L369" s="741">
        <v>41.2</v>
      </c>
      <c r="M369" s="741">
        <v>91</v>
      </c>
      <c r="N369" s="742">
        <v>3749.2000000000003</v>
      </c>
    </row>
    <row r="370" spans="1:14" ht="14.4" customHeight="1" x14ac:dyDescent="0.3">
      <c r="A370" s="737" t="s">
        <v>560</v>
      </c>
      <c r="B370" s="738" t="s">
        <v>1972</v>
      </c>
      <c r="C370" s="739" t="s">
        <v>574</v>
      </c>
      <c r="D370" s="740" t="s">
        <v>575</v>
      </c>
      <c r="E370" s="739" t="s">
        <v>586</v>
      </c>
      <c r="F370" s="740" t="s">
        <v>1973</v>
      </c>
      <c r="G370" s="739" t="s">
        <v>587</v>
      </c>
      <c r="H370" s="739" t="s">
        <v>799</v>
      </c>
      <c r="I370" s="739" t="s">
        <v>800</v>
      </c>
      <c r="J370" s="739" t="s">
        <v>801</v>
      </c>
      <c r="K370" s="739" t="s">
        <v>802</v>
      </c>
      <c r="L370" s="741">
        <v>210.02000000000007</v>
      </c>
      <c r="M370" s="741">
        <v>2</v>
      </c>
      <c r="N370" s="742">
        <v>420.04000000000013</v>
      </c>
    </row>
    <row r="371" spans="1:14" ht="14.4" customHeight="1" x14ac:dyDescent="0.3">
      <c r="A371" s="737" t="s">
        <v>560</v>
      </c>
      <c r="B371" s="738" t="s">
        <v>1972</v>
      </c>
      <c r="C371" s="739" t="s">
        <v>574</v>
      </c>
      <c r="D371" s="740" t="s">
        <v>575</v>
      </c>
      <c r="E371" s="739" t="s">
        <v>586</v>
      </c>
      <c r="F371" s="740" t="s">
        <v>1973</v>
      </c>
      <c r="G371" s="739" t="s">
        <v>587</v>
      </c>
      <c r="H371" s="739" t="s">
        <v>803</v>
      </c>
      <c r="I371" s="739" t="s">
        <v>804</v>
      </c>
      <c r="J371" s="739" t="s">
        <v>805</v>
      </c>
      <c r="K371" s="739" t="s">
        <v>806</v>
      </c>
      <c r="L371" s="741">
        <v>375.7937992646718</v>
      </c>
      <c r="M371" s="741">
        <v>2</v>
      </c>
      <c r="N371" s="742">
        <v>751.58759852934361</v>
      </c>
    </row>
    <row r="372" spans="1:14" ht="14.4" customHeight="1" x14ac:dyDescent="0.3">
      <c r="A372" s="737" t="s">
        <v>560</v>
      </c>
      <c r="B372" s="738" t="s">
        <v>1972</v>
      </c>
      <c r="C372" s="739" t="s">
        <v>574</v>
      </c>
      <c r="D372" s="740" t="s">
        <v>575</v>
      </c>
      <c r="E372" s="739" t="s">
        <v>586</v>
      </c>
      <c r="F372" s="740" t="s">
        <v>1973</v>
      </c>
      <c r="G372" s="739" t="s">
        <v>587</v>
      </c>
      <c r="H372" s="739" t="s">
        <v>872</v>
      </c>
      <c r="I372" s="739" t="s">
        <v>873</v>
      </c>
      <c r="J372" s="739" t="s">
        <v>874</v>
      </c>
      <c r="K372" s="739" t="s">
        <v>875</v>
      </c>
      <c r="L372" s="741">
        <v>66.140000000000015</v>
      </c>
      <c r="M372" s="741">
        <v>16</v>
      </c>
      <c r="N372" s="742">
        <v>1058.2400000000002</v>
      </c>
    </row>
    <row r="373" spans="1:14" ht="14.4" customHeight="1" x14ac:dyDescent="0.3">
      <c r="A373" s="737" t="s">
        <v>560</v>
      </c>
      <c r="B373" s="738" t="s">
        <v>1972</v>
      </c>
      <c r="C373" s="739" t="s">
        <v>574</v>
      </c>
      <c r="D373" s="740" t="s">
        <v>575</v>
      </c>
      <c r="E373" s="739" t="s">
        <v>586</v>
      </c>
      <c r="F373" s="740" t="s">
        <v>1973</v>
      </c>
      <c r="G373" s="739" t="s">
        <v>587</v>
      </c>
      <c r="H373" s="739" t="s">
        <v>1801</v>
      </c>
      <c r="I373" s="739" t="s">
        <v>1802</v>
      </c>
      <c r="J373" s="739" t="s">
        <v>1803</v>
      </c>
      <c r="K373" s="739" t="s">
        <v>651</v>
      </c>
      <c r="L373" s="741">
        <v>125.7</v>
      </c>
      <c r="M373" s="741">
        <v>15</v>
      </c>
      <c r="N373" s="742">
        <v>1885.5</v>
      </c>
    </row>
    <row r="374" spans="1:14" ht="14.4" customHeight="1" x14ac:dyDescent="0.3">
      <c r="A374" s="737" t="s">
        <v>560</v>
      </c>
      <c r="B374" s="738" t="s">
        <v>1972</v>
      </c>
      <c r="C374" s="739" t="s">
        <v>574</v>
      </c>
      <c r="D374" s="740" t="s">
        <v>575</v>
      </c>
      <c r="E374" s="739" t="s">
        <v>586</v>
      </c>
      <c r="F374" s="740" t="s">
        <v>1973</v>
      </c>
      <c r="G374" s="739" t="s">
        <v>587</v>
      </c>
      <c r="H374" s="739" t="s">
        <v>880</v>
      </c>
      <c r="I374" s="739" t="s">
        <v>881</v>
      </c>
      <c r="J374" s="739" t="s">
        <v>882</v>
      </c>
      <c r="K374" s="739" t="s">
        <v>883</v>
      </c>
      <c r="L374" s="741">
        <v>60.279886239668009</v>
      </c>
      <c r="M374" s="741">
        <v>64</v>
      </c>
      <c r="N374" s="742">
        <v>3857.9127193387526</v>
      </c>
    </row>
    <row r="375" spans="1:14" ht="14.4" customHeight="1" x14ac:dyDescent="0.3">
      <c r="A375" s="737" t="s">
        <v>560</v>
      </c>
      <c r="B375" s="738" t="s">
        <v>1972</v>
      </c>
      <c r="C375" s="739" t="s">
        <v>574</v>
      </c>
      <c r="D375" s="740" t="s">
        <v>575</v>
      </c>
      <c r="E375" s="739" t="s">
        <v>586</v>
      </c>
      <c r="F375" s="740" t="s">
        <v>1973</v>
      </c>
      <c r="G375" s="739" t="s">
        <v>587</v>
      </c>
      <c r="H375" s="739" t="s">
        <v>1804</v>
      </c>
      <c r="I375" s="739" t="s">
        <v>1805</v>
      </c>
      <c r="J375" s="739" t="s">
        <v>1806</v>
      </c>
      <c r="K375" s="739" t="s">
        <v>1807</v>
      </c>
      <c r="L375" s="741">
        <v>61.569978029546114</v>
      </c>
      <c r="M375" s="741">
        <v>3</v>
      </c>
      <c r="N375" s="742">
        <v>184.70993408863833</v>
      </c>
    </row>
    <row r="376" spans="1:14" ht="14.4" customHeight="1" x14ac:dyDescent="0.3">
      <c r="A376" s="737" t="s">
        <v>560</v>
      </c>
      <c r="B376" s="738" t="s">
        <v>1972</v>
      </c>
      <c r="C376" s="739" t="s">
        <v>574</v>
      </c>
      <c r="D376" s="740" t="s">
        <v>575</v>
      </c>
      <c r="E376" s="739" t="s">
        <v>586</v>
      </c>
      <c r="F376" s="740" t="s">
        <v>1973</v>
      </c>
      <c r="G376" s="739" t="s">
        <v>587</v>
      </c>
      <c r="H376" s="739" t="s">
        <v>896</v>
      </c>
      <c r="I376" s="739" t="s">
        <v>897</v>
      </c>
      <c r="J376" s="739" t="s">
        <v>898</v>
      </c>
      <c r="K376" s="739" t="s">
        <v>899</v>
      </c>
      <c r="L376" s="741">
        <v>242.00000073609431</v>
      </c>
      <c r="M376" s="741">
        <v>29</v>
      </c>
      <c r="N376" s="742">
        <v>7018.0000213467347</v>
      </c>
    </row>
    <row r="377" spans="1:14" ht="14.4" customHeight="1" x14ac:dyDescent="0.3">
      <c r="A377" s="737" t="s">
        <v>560</v>
      </c>
      <c r="B377" s="738" t="s">
        <v>1972</v>
      </c>
      <c r="C377" s="739" t="s">
        <v>574</v>
      </c>
      <c r="D377" s="740" t="s">
        <v>575</v>
      </c>
      <c r="E377" s="739" t="s">
        <v>586</v>
      </c>
      <c r="F377" s="740" t="s">
        <v>1973</v>
      </c>
      <c r="G377" s="739" t="s">
        <v>587</v>
      </c>
      <c r="H377" s="739" t="s">
        <v>1808</v>
      </c>
      <c r="I377" s="739" t="s">
        <v>1809</v>
      </c>
      <c r="J377" s="739" t="s">
        <v>685</v>
      </c>
      <c r="K377" s="739" t="s">
        <v>1810</v>
      </c>
      <c r="L377" s="741">
        <v>154.02999999999997</v>
      </c>
      <c r="M377" s="741">
        <v>1</v>
      </c>
      <c r="N377" s="742">
        <v>154.02999999999997</v>
      </c>
    </row>
    <row r="378" spans="1:14" ht="14.4" customHeight="1" x14ac:dyDescent="0.3">
      <c r="A378" s="737" t="s">
        <v>560</v>
      </c>
      <c r="B378" s="738" t="s">
        <v>1972</v>
      </c>
      <c r="C378" s="739" t="s">
        <v>574</v>
      </c>
      <c r="D378" s="740" t="s">
        <v>575</v>
      </c>
      <c r="E378" s="739" t="s">
        <v>586</v>
      </c>
      <c r="F378" s="740" t="s">
        <v>1973</v>
      </c>
      <c r="G378" s="739" t="s">
        <v>587</v>
      </c>
      <c r="H378" s="739" t="s">
        <v>1811</v>
      </c>
      <c r="I378" s="739" t="s">
        <v>1812</v>
      </c>
      <c r="J378" s="739" t="s">
        <v>1813</v>
      </c>
      <c r="K378" s="739" t="s">
        <v>1814</v>
      </c>
      <c r="L378" s="741">
        <v>60.213004191198479</v>
      </c>
      <c r="M378" s="741">
        <v>4</v>
      </c>
      <c r="N378" s="742">
        <v>240.85201676479392</v>
      </c>
    </row>
    <row r="379" spans="1:14" ht="14.4" customHeight="1" x14ac:dyDescent="0.3">
      <c r="A379" s="737" t="s">
        <v>560</v>
      </c>
      <c r="B379" s="738" t="s">
        <v>1972</v>
      </c>
      <c r="C379" s="739" t="s">
        <v>574</v>
      </c>
      <c r="D379" s="740" t="s">
        <v>575</v>
      </c>
      <c r="E379" s="739" t="s">
        <v>586</v>
      </c>
      <c r="F379" s="740" t="s">
        <v>1973</v>
      </c>
      <c r="G379" s="739" t="s">
        <v>587</v>
      </c>
      <c r="H379" s="739" t="s">
        <v>960</v>
      </c>
      <c r="I379" s="739" t="s">
        <v>961</v>
      </c>
      <c r="J379" s="739" t="s">
        <v>962</v>
      </c>
      <c r="K379" s="739" t="s">
        <v>655</v>
      </c>
      <c r="L379" s="741">
        <v>71.010000000000005</v>
      </c>
      <c r="M379" s="741">
        <v>1</v>
      </c>
      <c r="N379" s="742">
        <v>71.010000000000005</v>
      </c>
    </row>
    <row r="380" spans="1:14" ht="14.4" customHeight="1" x14ac:dyDescent="0.3">
      <c r="A380" s="737" t="s">
        <v>560</v>
      </c>
      <c r="B380" s="738" t="s">
        <v>1972</v>
      </c>
      <c r="C380" s="739" t="s">
        <v>574</v>
      </c>
      <c r="D380" s="740" t="s">
        <v>575</v>
      </c>
      <c r="E380" s="739" t="s">
        <v>586</v>
      </c>
      <c r="F380" s="740" t="s">
        <v>1973</v>
      </c>
      <c r="G380" s="739" t="s">
        <v>587</v>
      </c>
      <c r="H380" s="739" t="s">
        <v>1815</v>
      </c>
      <c r="I380" s="739" t="s">
        <v>1816</v>
      </c>
      <c r="J380" s="739" t="s">
        <v>1817</v>
      </c>
      <c r="K380" s="739" t="s">
        <v>674</v>
      </c>
      <c r="L380" s="741">
        <v>44.23</v>
      </c>
      <c r="M380" s="741">
        <v>28</v>
      </c>
      <c r="N380" s="742">
        <v>1238.4399999999998</v>
      </c>
    </row>
    <row r="381" spans="1:14" ht="14.4" customHeight="1" x14ac:dyDescent="0.3">
      <c r="A381" s="737" t="s">
        <v>560</v>
      </c>
      <c r="B381" s="738" t="s">
        <v>1972</v>
      </c>
      <c r="C381" s="739" t="s">
        <v>574</v>
      </c>
      <c r="D381" s="740" t="s">
        <v>575</v>
      </c>
      <c r="E381" s="739" t="s">
        <v>586</v>
      </c>
      <c r="F381" s="740" t="s">
        <v>1973</v>
      </c>
      <c r="G381" s="739" t="s">
        <v>587</v>
      </c>
      <c r="H381" s="739" t="s">
        <v>963</v>
      </c>
      <c r="I381" s="739" t="s">
        <v>964</v>
      </c>
      <c r="J381" s="739" t="s">
        <v>965</v>
      </c>
      <c r="K381" s="739" t="s">
        <v>966</v>
      </c>
      <c r="L381" s="741">
        <v>94.520391763033444</v>
      </c>
      <c r="M381" s="741">
        <v>8</v>
      </c>
      <c r="N381" s="742">
        <v>756.16313410426756</v>
      </c>
    </row>
    <row r="382" spans="1:14" ht="14.4" customHeight="1" x14ac:dyDescent="0.3">
      <c r="A382" s="737" t="s">
        <v>560</v>
      </c>
      <c r="B382" s="738" t="s">
        <v>1972</v>
      </c>
      <c r="C382" s="739" t="s">
        <v>574</v>
      </c>
      <c r="D382" s="740" t="s">
        <v>575</v>
      </c>
      <c r="E382" s="739" t="s">
        <v>586</v>
      </c>
      <c r="F382" s="740" t="s">
        <v>1973</v>
      </c>
      <c r="G382" s="739" t="s">
        <v>587</v>
      </c>
      <c r="H382" s="739" t="s">
        <v>1818</v>
      </c>
      <c r="I382" s="739" t="s">
        <v>1819</v>
      </c>
      <c r="J382" s="739" t="s">
        <v>1820</v>
      </c>
      <c r="K382" s="739" t="s">
        <v>1821</v>
      </c>
      <c r="L382" s="741">
        <v>254.97999999999996</v>
      </c>
      <c r="M382" s="741">
        <v>2</v>
      </c>
      <c r="N382" s="742">
        <v>509.95999999999992</v>
      </c>
    </row>
    <row r="383" spans="1:14" ht="14.4" customHeight="1" x14ac:dyDescent="0.3">
      <c r="A383" s="737" t="s">
        <v>560</v>
      </c>
      <c r="B383" s="738" t="s">
        <v>1972</v>
      </c>
      <c r="C383" s="739" t="s">
        <v>574</v>
      </c>
      <c r="D383" s="740" t="s">
        <v>575</v>
      </c>
      <c r="E383" s="739" t="s">
        <v>586</v>
      </c>
      <c r="F383" s="740" t="s">
        <v>1973</v>
      </c>
      <c r="G383" s="739" t="s">
        <v>587</v>
      </c>
      <c r="H383" s="739" t="s">
        <v>979</v>
      </c>
      <c r="I383" s="739" t="s">
        <v>980</v>
      </c>
      <c r="J383" s="739" t="s">
        <v>981</v>
      </c>
      <c r="K383" s="739" t="s">
        <v>982</v>
      </c>
      <c r="L383" s="741">
        <v>1333.0899999999997</v>
      </c>
      <c r="M383" s="741">
        <v>1</v>
      </c>
      <c r="N383" s="742">
        <v>1333.0899999999997</v>
      </c>
    </row>
    <row r="384" spans="1:14" ht="14.4" customHeight="1" x14ac:dyDescent="0.3">
      <c r="A384" s="737" t="s">
        <v>560</v>
      </c>
      <c r="B384" s="738" t="s">
        <v>1972</v>
      </c>
      <c r="C384" s="739" t="s">
        <v>574</v>
      </c>
      <c r="D384" s="740" t="s">
        <v>575</v>
      </c>
      <c r="E384" s="739" t="s">
        <v>586</v>
      </c>
      <c r="F384" s="740" t="s">
        <v>1973</v>
      </c>
      <c r="G384" s="739" t="s">
        <v>587</v>
      </c>
      <c r="H384" s="739" t="s">
        <v>1822</v>
      </c>
      <c r="I384" s="739" t="s">
        <v>1823</v>
      </c>
      <c r="J384" s="739" t="s">
        <v>1824</v>
      </c>
      <c r="K384" s="739" t="s">
        <v>883</v>
      </c>
      <c r="L384" s="741">
        <v>57.939955423189055</v>
      </c>
      <c r="M384" s="741">
        <v>46</v>
      </c>
      <c r="N384" s="742">
        <v>2665.2379494666966</v>
      </c>
    </row>
    <row r="385" spans="1:14" ht="14.4" customHeight="1" x14ac:dyDescent="0.3">
      <c r="A385" s="737" t="s">
        <v>560</v>
      </c>
      <c r="B385" s="738" t="s">
        <v>1972</v>
      </c>
      <c r="C385" s="739" t="s">
        <v>574</v>
      </c>
      <c r="D385" s="740" t="s">
        <v>575</v>
      </c>
      <c r="E385" s="739" t="s">
        <v>586</v>
      </c>
      <c r="F385" s="740" t="s">
        <v>1973</v>
      </c>
      <c r="G385" s="739" t="s">
        <v>587</v>
      </c>
      <c r="H385" s="739" t="s">
        <v>588</v>
      </c>
      <c r="I385" s="739" t="s">
        <v>589</v>
      </c>
      <c r="J385" s="739" t="s">
        <v>590</v>
      </c>
      <c r="K385" s="739" t="s">
        <v>591</v>
      </c>
      <c r="L385" s="741">
        <v>537.87</v>
      </c>
      <c r="M385" s="741">
        <v>10.5</v>
      </c>
      <c r="N385" s="742">
        <v>5647.6350000000002</v>
      </c>
    </row>
    <row r="386" spans="1:14" ht="14.4" customHeight="1" x14ac:dyDescent="0.3">
      <c r="A386" s="737" t="s">
        <v>560</v>
      </c>
      <c r="B386" s="738" t="s">
        <v>1972</v>
      </c>
      <c r="C386" s="739" t="s">
        <v>574</v>
      </c>
      <c r="D386" s="740" t="s">
        <v>575</v>
      </c>
      <c r="E386" s="739" t="s">
        <v>586</v>
      </c>
      <c r="F386" s="740" t="s">
        <v>1973</v>
      </c>
      <c r="G386" s="739" t="s">
        <v>587</v>
      </c>
      <c r="H386" s="739" t="s">
        <v>592</v>
      </c>
      <c r="I386" s="739" t="s">
        <v>593</v>
      </c>
      <c r="J386" s="739" t="s">
        <v>590</v>
      </c>
      <c r="K386" s="739" t="s">
        <v>594</v>
      </c>
      <c r="L386" s="741">
        <v>312.83999999999997</v>
      </c>
      <c r="M386" s="741">
        <v>12</v>
      </c>
      <c r="N386" s="742">
        <v>3754.08</v>
      </c>
    </row>
    <row r="387" spans="1:14" ht="14.4" customHeight="1" x14ac:dyDescent="0.3">
      <c r="A387" s="737" t="s">
        <v>560</v>
      </c>
      <c r="B387" s="738" t="s">
        <v>1972</v>
      </c>
      <c r="C387" s="739" t="s">
        <v>574</v>
      </c>
      <c r="D387" s="740" t="s">
        <v>575</v>
      </c>
      <c r="E387" s="739" t="s">
        <v>586</v>
      </c>
      <c r="F387" s="740" t="s">
        <v>1973</v>
      </c>
      <c r="G387" s="739" t="s">
        <v>587</v>
      </c>
      <c r="H387" s="739" t="s">
        <v>1008</v>
      </c>
      <c r="I387" s="739" t="s">
        <v>1009</v>
      </c>
      <c r="J387" s="739" t="s">
        <v>590</v>
      </c>
      <c r="K387" s="739" t="s">
        <v>1010</v>
      </c>
      <c r="L387" s="741">
        <v>255.2</v>
      </c>
      <c r="M387" s="741">
        <v>6.5</v>
      </c>
      <c r="N387" s="742">
        <v>1658.8</v>
      </c>
    </row>
    <row r="388" spans="1:14" ht="14.4" customHeight="1" x14ac:dyDescent="0.3">
      <c r="A388" s="737" t="s">
        <v>560</v>
      </c>
      <c r="B388" s="738" t="s">
        <v>1972</v>
      </c>
      <c r="C388" s="739" t="s">
        <v>574</v>
      </c>
      <c r="D388" s="740" t="s">
        <v>575</v>
      </c>
      <c r="E388" s="739" t="s">
        <v>586</v>
      </c>
      <c r="F388" s="740" t="s">
        <v>1973</v>
      </c>
      <c r="G388" s="739" t="s">
        <v>587</v>
      </c>
      <c r="H388" s="739" t="s">
        <v>1040</v>
      </c>
      <c r="I388" s="739" t="s">
        <v>1041</v>
      </c>
      <c r="J388" s="739" t="s">
        <v>1042</v>
      </c>
      <c r="K388" s="739" t="s">
        <v>1043</v>
      </c>
      <c r="L388" s="741">
        <v>46.664371722706463</v>
      </c>
      <c r="M388" s="741">
        <v>56</v>
      </c>
      <c r="N388" s="742">
        <v>2613.204816471562</v>
      </c>
    </row>
    <row r="389" spans="1:14" ht="14.4" customHeight="1" x14ac:dyDescent="0.3">
      <c r="A389" s="737" t="s">
        <v>560</v>
      </c>
      <c r="B389" s="738" t="s">
        <v>1972</v>
      </c>
      <c r="C389" s="739" t="s">
        <v>574</v>
      </c>
      <c r="D389" s="740" t="s">
        <v>575</v>
      </c>
      <c r="E389" s="739" t="s">
        <v>586</v>
      </c>
      <c r="F389" s="740" t="s">
        <v>1973</v>
      </c>
      <c r="G389" s="739" t="s">
        <v>587</v>
      </c>
      <c r="H389" s="739" t="s">
        <v>1051</v>
      </c>
      <c r="I389" s="739" t="s">
        <v>604</v>
      </c>
      <c r="J389" s="739" t="s">
        <v>1052</v>
      </c>
      <c r="K389" s="739" t="s">
        <v>1053</v>
      </c>
      <c r="L389" s="741">
        <v>23.7</v>
      </c>
      <c r="M389" s="741">
        <v>6</v>
      </c>
      <c r="N389" s="742">
        <v>142.19999999999999</v>
      </c>
    </row>
    <row r="390" spans="1:14" ht="14.4" customHeight="1" x14ac:dyDescent="0.3">
      <c r="A390" s="737" t="s">
        <v>560</v>
      </c>
      <c r="B390" s="738" t="s">
        <v>1972</v>
      </c>
      <c r="C390" s="739" t="s">
        <v>574</v>
      </c>
      <c r="D390" s="740" t="s">
        <v>575</v>
      </c>
      <c r="E390" s="739" t="s">
        <v>586</v>
      </c>
      <c r="F390" s="740" t="s">
        <v>1973</v>
      </c>
      <c r="G390" s="739" t="s">
        <v>587</v>
      </c>
      <c r="H390" s="739" t="s">
        <v>1825</v>
      </c>
      <c r="I390" s="739" t="s">
        <v>1826</v>
      </c>
      <c r="J390" s="739" t="s">
        <v>1827</v>
      </c>
      <c r="K390" s="739" t="s">
        <v>1828</v>
      </c>
      <c r="L390" s="741">
        <v>351.1904854365651</v>
      </c>
      <c r="M390" s="741">
        <v>4</v>
      </c>
      <c r="N390" s="742">
        <v>1404.7619417462604</v>
      </c>
    </row>
    <row r="391" spans="1:14" ht="14.4" customHeight="1" x14ac:dyDescent="0.3">
      <c r="A391" s="737" t="s">
        <v>560</v>
      </c>
      <c r="B391" s="738" t="s">
        <v>1972</v>
      </c>
      <c r="C391" s="739" t="s">
        <v>574</v>
      </c>
      <c r="D391" s="740" t="s">
        <v>575</v>
      </c>
      <c r="E391" s="739" t="s">
        <v>586</v>
      </c>
      <c r="F391" s="740" t="s">
        <v>1973</v>
      </c>
      <c r="G391" s="739" t="s">
        <v>587</v>
      </c>
      <c r="H391" s="739" t="s">
        <v>599</v>
      </c>
      <c r="I391" s="739" t="s">
        <v>600</v>
      </c>
      <c r="J391" s="739" t="s">
        <v>601</v>
      </c>
      <c r="K391" s="739" t="s">
        <v>602</v>
      </c>
      <c r="L391" s="741">
        <v>276.53068948808573</v>
      </c>
      <c r="M391" s="741">
        <v>16</v>
      </c>
      <c r="N391" s="742">
        <v>4424.4910318093716</v>
      </c>
    </row>
    <row r="392" spans="1:14" ht="14.4" customHeight="1" x14ac:dyDescent="0.3">
      <c r="A392" s="737" t="s">
        <v>560</v>
      </c>
      <c r="B392" s="738" t="s">
        <v>1972</v>
      </c>
      <c r="C392" s="739" t="s">
        <v>574</v>
      </c>
      <c r="D392" s="740" t="s">
        <v>575</v>
      </c>
      <c r="E392" s="739" t="s">
        <v>586</v>
      </c>
      <c r="F392" s="740" t="s">
        <v>1973</v>
      </c>
      <c r="G392" s="739" t="s">
        <v>587</v>
      </c>
      <c r="H392" s="739" t="s">
        <v>1829</v>
      </c>
      <c r="I392" s="739" t="s">
        <v>604</v>
      </c>
      <c r="J392" s="739" t="s">
        <v>1830</v>
      </c>
      <c r="K392" s="739"/>
      <c r="L392" s="741">
        <v>31.871333333333336</v>
      </c>
      <c r="M392" s="741">
        <v>1</v>
      </c>
      <c r="N392" s="742">
        <v>31.871333333333336</v>
      </c>
    </row>
    <row r="393" spans="1:14" ht="14.4" customHeight="1" x14ac:dyDescent="0.3">
      <c r="A393" s="737" t="s">
        <v>560</v>
      </c>
      <c r="B393" s="738" t="s">
        <v>1972</v>
      </c>
      <c r="C393" s="739" t="s">
        <v>574</v>
      </c>
      <c r="D393" s="740" t="s">
        <v>575</v>
      </c>
      <c r="E393" s="739" t="s">
        <v>586</v>
      </c>
      <c r="F393" s="740" t="s">
        <v>1973</v>
      </c>
      <c r="G393" s="739" t="s">
        <v>587</v>
      </c>
      <c r="H393" s="739" t="s">
        <v>1831</v>
      </c>
      <c r="I393" s="739" t="s">
        <v>1831</v>
      </c>
      <c r="J393" s="739" t="s">
        <v>1832</v>
      </c>
      <c r="K393" s="739" t="s">
        <v>1833</v>
      </c>
      <c r="L393" s="741">
        <v>179.809687647104</v>
      </c>
      <c r="M393" s="741">
        <v>38</v>
      </c>
      <c r="N393" s="742">
        <v>6832.7681305899523</v>
      </c>
    </row>
    <row r="394" spans="1:14" ht="14.4" customHeight="1" x14ac:dyDescent="0.3">
      <c r="A394" s="737" t="s">
        <v>560</v>
      </c>
      <c r="B394" s="738" t="s">
        <v>1972</v>
      </c>
      <c r="C394" s="739" t="s">
        <v>574</v>
      </c>
      <c r="D394" s="740" t="s">
        <v>575</v>
      </c>
      <c r="E394" s="739" t="s">
        <v>586</v>
      </c>
      <c r="F394" s="740" t="s">
        <v>1973</v>
      </c>
      <c r="G394" s="739" t="s">
        <v>587</v>
      </c>
      <c r="H394" s="739" t="s">
        <v>1834</v>
      </c>
      <c r="I394" s="739" t="s">
        <v>1835</v>
      </c>
      <c r="J394" s="739" t="s">
        <v>1836</v>
      </c>
      <c r="K394" s="739" t="s">
        <v>1010</v>
      </c>
      <c r="L394" s="741">
        <v>2838</v>
      </c>
      <c r="M394" s="741">
        <v>7.5</v>
      </c>
      <c r="N394" s="742">
        <v>21285</v>
      </c>
    </row>
    <row r="395" spans="1:14" ht="14.4" customHeight="1" x14ac:dyDescent="0.3">
      <c r="A395" s="737" t="s">
        <v>560</v>
      </c>
      <c r="B395" s="738" t="s">
        <v>1972</v>
      </c>
      <c r="C395" s="739" t="s">
        <v>574</v>
      </c>
      <c r="D395" s="740" t="s">
        <v>575</v>
      </c>
      <c r="E395" s="739" t="s">
        <v>586</v>
      </c>
      <c r="F395" s="740" t="s">
        <v>1973</v>
      </c>
      <c r="G395" s="739" t="s">
        <v>587</v>
      </c>
      <c r="H395" s="739" t="s">
        <v>1837</v>
      </c>
      <c r="I395" s="739" t="s">
        <v>1838</v>
      </c>
      <c r="J395" s="739" t="s">
        <v>1839</v>
      </c>
      <c r="K395" s="739" t="s">
        <v>1840</v>
      </c>
      <c r="L395" s="741">
        <v>83.129911008421402</v>
      </c>
      <c r="M395" s="741">
        <v>2</v>
      </c>
      <c r="N395" s="742">
        <v>166.2598220168428</v>
      </c>
    </row>
    <row r="396" spans="1:14" ht="14.4" customHeight="1" x14ac:dyDescent="0.3">
      <c r="A396" s="737" t="s">
        <v>560</v>
      </c>
      <c r="B396" s="738" t="s">
        <v>1972</v>
      </c>
      <c r="C396" s="739" t="s">
        <v>574</v>
      </c>
      <c r="D396" s="740" t="s">
        <v>575</v>
      </c>
      <c r="E396" s="739" t="s">
        <v>586</v>
      </c>
      <c r="F396" s="740" t="s">
        <v>1973</v>
      </c>
      <c r="G396" s="739" t="s">
        <v>587</v>
      </c>
      <c r="H396" s="739" t="s">
        <v>1841</v>
      </c>
      <c r="I396" s="739" t="s">
        <v>1842</v>
      </c>
      <c r="J396" s="739" t="s">
        <v>1209</v>
      </c>
      <c r="K396" s="739" t="s">
        <v>1124</v>
      </c>
      <c r="L396" s="741">
        <v>246.5</v>
      </c>
      <c r="M396" s="741">
        <v>1</v>
      </c>
      <c r="N396" s="742">
        <v>246.5</v>
      </c>
    </row>
    <row r="397" spans="1:14" ht="14.4" customHeight="1" x14ac:dyDescent="0.3">
      <c r="A397" s="737" t="s">
        <v>560</v>
      </c>
      <c r="B397" s="738" t="s">
        <v>1972</v>
      </c>
      <c r="C397" s="739" t="s">
        <v>574</v>
      </c>
      <c r="D397" s="740" t="s">
        <v>575</v>
      </c>
      <c r="E397" s="739" t="s">
        <v>586</v>
      </c>
      <c r="F397" s="740" t="s">
        <v>1973</v>
      </c>
      <c r="G397" s="739" t="s">
        <v>587</v>
      </c>
      <c r="H397" s="739" t="s">
        <v>1843</v>
      </c>
      <c r="I397" s="739" t="s">
        <v>1844</v>
      </c>
      <c r="J397" s="739" t="s">
        <v>1845</v>
      </c>
      <c r="K397" s="739" t="s">
        <v>1846</v>
      </c>
      <c r="L397" s="741">
        <v>189.72</v>
      </c>
      <c r="M397" s="741">
        <v>1</v>
      </c>
      <c r="N397" s="742">
        <v>189.72</v>
      </c>
    </row>
    <row r="398" spans="1:14" ht="14.4" customHeight="1" x14ac:dyDescent="0.3">
      <c r="A398" s="737" t="s">
        <v>560</v>
      </c>
      <c r="B398" s="738" t="s">
        <v>1972</v>
      </c>
      <c r="C398" s="739" t="s">
        <v>574</v>
      </c>
      <c r="D398" s="740" t="s">
        <v>575</v>
      </c>
      <c r="E398" s="739" t="s">
        <v>586</v>
      </c>
      <c r="F398" s="740" t="s">
        <v>1973</v>
      </c>
      <c r="G398" s="739" t="s">
        <v>587</v>
      </c>
      <c r="H398" s="739" t="s">
        <v>1150</v>
      </c>
      <c r="I398" s="739" t="s">
        <v>1150</v>
      </c>
      <c r="J398" s="739" t="s">
        <v>1151</v>
      </c>
      <c r="K398" s="739" t="s">
        <v>1152</v>
      </c>
      <c r="L398" s="741">
        <v>667.92946651914008</v>
      </c>
      <c r="M398" s="741">
        <v>7</v>
      </c>
      <c r="N398" s="742">
        <v>4675.5062656339805</v>
      </c>
    </row>
    <row r="399" spans="1:14" ht="14.4" customHeight="1" x14ac:dyDescent="0.3">
      <c r="A399" s="737" t="s">
        <v>560</v>
      </c>
      <c r="B399" s="738" t="s">
        <v>1972</v>
      </c>
      <c r="C399" s="739" t="s">
        <v>574</v>
      </c>
      <c r="D399" s="740" t="s">
        <v>575</v>
      </c>
      <c r="E399" s="739" t="s">
        <v>586</v>
      </c>
      <c r="F399" s="740" t="s">
        <v>1973</v>
      </c>
      <c r="G399" s="739" t="s">
        <v>587</v>
      </c>
      <c r="H399" s="739" t="s">
        <v>1153</v>
      </c>
      <c r="I399" s="739" t="s">
        <v>1154</v>
      </c>
      <c r="J399" s="739" t="s">
        <v>1155</v>
      </c>
      <c r="K399" s="739" t="s">
        <v>1156</v>
      </c>
      <c r="L399" s="741">
        <v>539.39</v>
      </c>
      <c r="M399" s="741">
        <v>7</v>
      </c>
      <c r="N399" s="742">
        <v>3775.73</v>
      </c>
    </row>
    <row r="400" spans="1:14" ht="14.4" customHeight="1" x14ac:dyDescent="0.3">
      <c r="A400" s="737" t="s">
        <v>560</v>
      </c>
      <c r="B400" s="738" t="s">
        <v>1972</v>
      </c>
      <c r="C400" s="739" t="s">
        <v>574</v>
      </c>
      <c r="D400" s="740" t="s">
        <v>575</v>
      </c>
      <c r="E400" s="739" t="s">
        <v>586</v>
      </c>
      <c r="F400" s="740" t="s">
        <v>1973</v>
      </c>
      <c r="G400" s="739" t="s">
        <v>587</v>
      </c>
      <c r="H400" s="739" t="s">
        <v>1847</v>
      </c>
      <c r="I400" s="739" t="s">
        <v>1848</v>
      </c>
      <c r="J400" s="739" t="s">
        <v>1849</v>
      </c>
      <c r="K400" s="739" t="s">
        <v>1850</v>
      </c>
      <c r="L400" s="741">
        <v>587.10777777777787</v>
      </c>
      <c r="M400" s="741">
        <v>27</v>
      </c>
      <c r="N400" s="742">
        <v>15851.910000000002</v>
      </c>
    </row>
    <row r="401" spans="1:14" ht="14.4" customHeight="1" x14ac:dyDescent="0.3">
      <c r="A401" s="737" t="s">
        <v>560</v>
      </c>
      <c r="B401" s="738" t="s">
        <v>1972</v>
      </c>
      <c r="C401" s="739" t="s">
        <v>574</v>
      </c>
      <c r="D401" s="740" t="s">
        <v>575</v>
      </c>
      <c r="E401" s="739" t="s">
        <v>586</v>
      </c>
      <c r="F401" s="740" t="s">
        <v>1973</v>
      </c>
      <c r="G401" s="739" t="s">
        <v>587</v>
      </c>
      <c r="H401" s="739" t="s">
        <v>1851</v>
      </c>
      <c r="I401" s="739" t="s">
        <v>1852</v>
      </c>
      <c r="J401" s="739" t="s">
        <v>1853</v>
      </c>
      <c r="K401" s="739" t="s">
        <v>1854</v>
      </c>
      <c r="L401" s="741">
        <v>2145</v>
      </c>
      <c r="M401" s="741">
        <v>0.5</v>
      </c>
      <c r="N401" s="742">
        <v>1072.5</v>
      </c>
    </row>
    <row r="402" spans="1:14" ht="14.4" customHeight="1" x14ac:dyDescent="0.3">
      <c r="A402" s="737" t="s">
        <v>560</v>
      </c>
      <c r="B402" s="738" t="s">
        <v>1972</v>
      </c>
      <c r="C402" s="739" t="s">
        <v>574</v>
      </c>
      <c r="D402" s="740" t="s">
        <v>575</v>
      </c>
      <c r="E402" s="739" t="s">
        <v>586</v>
      </c>
      <c r="F402" s="740" t="s">
        <v>1973</v>
      </c>
      <c r="G402" s="739" t="s">
        <v>587</v>
      </c>
      <c r="H402" s="739" t="s">
        <v>1855</v>
      </c>
      <c r="I402" s="739" t="s">
        <v>1856</v>
      </c>
      <c r="J402" s="739" t="s">
        <v>1857</v>
      </c>
      <c r="K402" s="739"/>
      <c r="L402" s="741">
        <v>830.1491176470588</v>
      </c>
      <c r="M402" s="741">
        <v>34</v>
      </c>
      <c r="N402" s="742">
        <v>28225.07</v>
      </c>
    </row>
    <row r="403" spans="1:14" ht="14.4" customHeight="1" x14ac:dyDescent="0.3">
      <c r="A403" s="737" t="s">
        <v>560</v>
      </c>
      <c r="B403" s="738" t="s">
        <v>1972</v>
      </c>
      <c r="C403" s="739" t="s">
        <v>574</v>
      </c>
      <c r="D403" s="740" t="s">
        <v>575</v>
      </c>
      <c r="E403" s="739" t="s">
        <v>586</v>
      </c>
      <c r="F403" s="740" t="s">
        <v>1973</v>
      </c>
      <c r="G403" s="739" t="s">
        <v>587</v>
      </c>
      <c r="H403" s="739" t="s">
        <v>1858</v>
      </c>
      <c r="I403" s="739" t="s">
        <v>1859</v>
      </c>
      <c r="J403" s="739" t="s">
        <v>1860</v>
      </c>
      <c r="K403" s="739"/>
      <c r="L403" s="741">
        <v>24666.62</v>
      </c>
      <c r="M403" s="741">
        <v>5</v>
      </c>
      <c r="N403" s="742">
        <v>123333.09999999999</v>
      </c>
    </row>
    <row r="404" spans="1:14" ht="14.4" customHeight="1" x14ac:dyDescent="0.3">
      <c r="A404" s="737" t="s">
        <v>560</v>
      </c>
      <c r="B404" s="738" t="s">
        <v>1972</v>
      </c>
      <c r="C404" s="739" t="s">
        <v>574</v>
      </c>
      <c r="D404" s="740" t="s">
        <v>575</v>
      </c>
      <c r="E404" s="739" t="s">
        <v>586</v>
      </c>
      <c r="F404" s="740" t="s">
        <v>1973</v>
      </c>
      <c r="G404" s="739" t="s">
        <v>587</v>
      </c>
      <c r="H404" s="739" t="s">
        <v>1190</v>
      </c>
      <c r="I404" s="739" t="s">
        <v>1190</v>
      </c>
      <c r="J404" s="739" t="s">
        <v>1191</v>
      </c>
      <c r="K404" s="739" t="s">
        <v>1192</v>
      </c>
      <c r="L404" s="741">
        <v>841.5</v>
      </c>
      <c r="M404" s="741">
        <v>36</v>
      </c>
      <c r="N404" s="742">
        <v>30294</v>
      </c>
    </row>
    <row r="405" spans="1:14" ht="14.4" customHeight="1" x14ac:dyDescent="0.3">
      <c r="A405" s="737" t="s">
        <v>560</v>
      </c>
      <c r="B405" s="738" t="s">
        <v>1972</v>
      </c>
      <c r="C405" s="739" t="s">
        <v>574</v>
      </c>
      <c r="D405" s="740" t="s">
        <v>575</v>
      </c>
      <c r="E405" s="739" t="s">
        <v>586</v>
      </c>
      <c r="F405" s="740" t="s">
        <v>1973</v>
      </c>
      <c r="G405" s="739" t="s">
        <v>587</v>
      </c>
      <c r="H405" s="739" t="s">
        <v>1861</v>
      </c>
      <c r="I405" s="739" t="s">
        <v>1862</v>
      </c>
      <c r="J405" s="739" t="s">
        <v>1863</v>
      </c>
      <c r="K405" s="739" t="s">
        <v>1039</v>
      </c>
      <c r="L405" s="741">
        <v>110.0139701755225</v>
      </c>
      <c r="M405" s="741">
        <v>70</v>
      </c>
      <c r="N405" s="742">
        <v>7700.9779122865748</v>
      </c>
    </row>
    <row r="406" spans="1:14" ht="14.4" customHeight="1" x14ac:dyDescent="0.3">
      <c r="A406" s="737" t="s">
        <v>560</v>
      </c>
      <c r="B406" s="738" t="s">
        <v>1972</v>
      </c>
      <c r="C406" s="739" t="s">
        <v>574</v>
      </c>
      <c r="D406" s="740" t="s">
        <v>575</v>
      </c>
      <c r="E406" s="739" t="s">
        <v>586</v>
      </c>
      <c r="F406" s="740" t="s">
        <v>1973</v>
      </c>
      <c r="G406" s="739" t="s">
        <v>587</v>
      </c>
      <c r="H406" s="739" t="s">
        <v>1864</v>
      </c>
      <c r="I406" s="739" t="s">
        <v>1865</v>
      </c>
      <c r="J406" s="739" t="s">
        <v>1866</v>
      </c>
      <c r="K406" s="739" t="s">
        <v>1867</v>
      </c>
      <c r="L406" s="741">
        <v>586.41307692307691</v>
      </c>
      <c r="M406" s="741">
        <v>13</v>
      </c>
      <c r="N406" s="742">
        <v>7623.37</v>
      </c>
    </row>
    <row r="407" spans="1:14" ht="14.4" customHeight="1" x14ac:dyDescent="0.3">
      <c r="A407" s="737" t="s">
        <v>560</v>
      </c>
      <c r="B407" s="738" t="s">
        <v>1972</v>
      </c>
      <c r="C407" s="739" t="s">
        <v>574</v>
      </c>
      <c r="D407" s="740" t="s">
        <v>575</v>
      </c>
      <c r="E407" s="739" t="s">
        <v>586</v>
      </c>
      <c r="F407" s="740" t="s">
        <v>1973</v>
      </c>
      <c r="G407" s="739" t="s">
        <v>587</v>
      </c>
      <c r="H407" s="739" t="s">
        <v>1193</v>
      </c>
      <c r="I407" s="739" t="s">
        <v>1194</v>
      </c>
      <c r="J407" s="739" t="s">
        <v>1195</v>
      </c>
      <c r="K407" s="739" t="s">
        <v>1196</v>
      </c>
      <c r="L407" s="741">
        <v>84.379804971335233</v>
      </c>
      <c r="M407" s="741">
        <v>16</v>
      </c>
      <c r="N407" s="742">
        <v>1350.0768795413637</v>
      </c>
    </row>
    <row r="408" spans="1:14" ht="14.4" customHeight="1" x14ac:dyDescent="0.3">
      <c r="A408" s="737" t="s">
        <v>560</v>
      </c>
      <c r="B408" s="738" t="s">
        <v>1972</v>
      </c>
      <c r="C408" s="739" t="s">
        <v>574</v>
      </c>
      <c r="D408" s="740" t="s">
        <v>575</v>
      </c>
      <c r="E408" s="739" t="s">
        <v>586</v>
      </c>
      <c r="F408" s="740" t="s">
        <v>1973</v>
      </c>
      <c r="G408" s="739" t="s">
        <v>587</v>
      </c>
      <c r="H408" s="739" t="s">
        <v>1197</v>
      </c>
      <c r="I408" s="739" t="s">
        <v>1198</v>
      </c>
      <c r="J408" s="739" t="s">
        <v>1199</v>
      </c>
      <c r="K408" s="739" t="s">
        <v>1200</v>
      </c>
      <c r="L408" s="741">
        <v>218.8999730299812</v>
      </c>
      <c r="M408" s="741">
        <v>4</v>
      </c>
      <c r="N408" s="742">
        <v>875.59989211992479</v>
      </c>
    </row>
    <row r="409" spans="1:14" ht="14.4" customHeight="1" x14ac:dyDescent="0.3">
      <c r="A409" s="737" t="s">
        <v>560</v>
      </c>
      <c r="B409" s="738" t="s">
        <v>1972</v>
      </c>
      <c r="C409" s="739" t="s">
        <v>574</v>
      </c>
      <c r="D409" s="740" t="s">
        <v>575</v>
      </c>
      <c r="E409" s="739" t="s">
        <v>586</v>
      </c>
      <c r="F409" s="740" t="s">
        <v>1973</v>
      </c>
      <c r="G409" s="739" t="s">
        <v>587</v>
      </c>
      <c r="H409" s="739" t="s">
        <v>1868</v>
      </c>
      <c r="I409" s="739" t="s">
        <v>604</v>
      </c>
      <c r="J409" s="739" t="s">
        <v>1869</v>
      </c>
      <c r="K409" s="739" t="s">
        <v>1870</v>
      </c>
      <c r="L409" s="741">
        <v>57.867621636513647</v>
      </c>
      <c r="M409" s="741">
        <v>60</v>
      </c>
      <c r="N409" s="742">
        <v>3472.057298190819</v>
      </c>
    </row>
    <row r="410" spans="1:14" ht="14.4" customHeight="1" x14ac:dyDescent="0.3">
      <c r="A410" s="737" t="s">
        <v>560</v>
      </c>
      <c r="B410" s="738" t="s">
        <v>1972</v>
      </c>
      <c r="C410" s="739" t="s">
        <v>574</v>
      </c>
      <c r="D410" s="740" t="s">
        <v>575</v>
      </c>
      <c r="E410" s="739" t="s">
        <v>586</v>
      </c>
      <c r="F410" s="740" t="s">
        <v>1973</v>
      </c>
      <c r="G410" s="739" t="s">
        <v>587</v>
      </c>
      <c r="H410" s="739" t="s">
        <v>1201</v>
      </c>
      <c r="I410" s="739" t="s">
        <v>1202</v>
      </c>
      <c r="J410" s="739" t="s">
        <v>1203</v>
      </c>
      <c r="K410" s="739" t="s">
        <v>1204</v>
      </c>
      <c r="L410" s="741">
        <v>660</v>
      </c>
      <c r="M410" s="741">
        <v>51</v>
      </c>
      <c r="N410" s="742">
        <v>33660</v>
      </c>
    </row>
    <row r="411" spans="1:14" ht="14.4" customHeight="1" x14ac:dyDescent="0.3">
      <c r="A411" s="737" t="s">
        <v>560</v>
      </c>
      <c r="B411" s="738" t="s">
        <v>1972</v>
      </c>
      <c r="C411" s="739" t="s">
        <v>574</v>
      </c>
      <c r="D411" s="740" t="s">
        <v>575</v>
      </c>
      <c r="E411" s="739" t="s">
        <v>586</v>
      </c>
      <c r="F411" s="740" t="s">
        <v>1973</v>
      </c>
      <c r="G411" s="739" t="s">
        <v>587</v>
      </c>
      <c r="H411" s="739" t="s">
        <v>1208</v>
      </c>
      <c r="I411" s="739" t="s">
        <v>1208</v>
      </c>
      <c r="J411" s="739" t="s">
        <v>1209</v>
      </c>
      <c r="K411" s="739" t="s">
        <v>1010</v>
      </c>
      <c r="L411" s="741">
        <v>396</v>
      </c>
      <c r="M411" s="741">
        <v>35</v>
      </c>
      <c r="N411" s="742">
        <v>13860</v>
      </c>
    </row>
    <row r="412" spans="1:14" ht="14.4" customHeight="1" x14ac:dyDescent="0.3">
      <c r="A412" s="737" t="s">
        <v>560</v>
      </c>
      <c r="B412" s="738" t="s">
        <v>1972</v>
      </c>
      <c r="C412" s="739" t="s">
        <v>574</v>
      </c>
      <c r="D412" s="740" t="s">
        <v>575</v>
      </c>
      <c r="E412" s="739" t="s">
        <v>586</v>
      </c>
      <c r="F412" s="740" t="s">
        <v>1973</v>
      </c>
      <c r="G412" s="739" t="s">
        <v>587</v>
      </c>
      <c r="H412" s="739" t="s">
        <v>1871</v>
      </c>
      <c r="I412" s="739" t="s">
        <v>1871</v>
      </c>
      <c r="J412" s="739" t="s">
        <v>1083</v>
      </c>
      <c r="K412" s="739" t="s">
        <v>1872</v>
      </c>
      <c r="L412" s="741">
        <v>459.8</v>
      </c>
      <c r="M412" s="741">
        <v>2</v>
      </c>
      <c r="N412" s="742">
        <v>919.6</v>
      </c>
    </row>
    <row r="413" spans="1:14" ht="14.4" customHeight="1" x14ac:dyDescent="0.3">
      <c r="A413" s="737" t="s">
        <v>560</v>
      </c>
      <c r="B413" s="738" t="s">
        <v>1972</v>
      </c>
      <c r="C413" s="739" t="s">
        <v>574</v>
      </c>
      <c r="D413" s="740" t="s">
        <v>575</v>
      </c>
      <c r="E413" s="739" t="s">
        <v>586</v>
      </c>
      <c r="F413" s="740" t="s">
        <v>1973</v>
      </c>
      <c r="G413" s="739" t="s">
        <v>587</v>
      </c>
      <c r="H413" s="739" t="s">
        <v>1244</v>
      </c>
      <c r="I413" s="739" t="s">
        <v>604</v>
      </c>
      <c r="J413" s="739" t="s">
        <v>1245</v>
      </c>
      <c r="K413" s="739"/>
      <c r="L413" s="741">
        <v>58.987199999999994</v>
      </c>
      <c r="M413" s="741">
        <v>25</v>
      </c>
      <c r="N413" s="742">
        <v>1474.6799999999998</v>
      </c>
    </row>
    <row r="414" spans="1:14" ht="14.4" customHeight="1" x14ac:dyDescent="0.3">
      <c r="A414" s="737" t="s">
        <v>560</v>
      </c>
      <c r="B414" s="738" t="s">
        <v>1972</v>
      </c>
      <c r="C414" s="739" t="s">
        <v>574</v>
      </c>
      <c r="D414" s="740" t="s">
        <v>575</v>
      </c>
      <c r="E414" s="739" t="s">
        <v>586</v>
      </c>
      <c r="F414" s="740" t="s">
        <v>1973</v>
      </c>
      <c r="G414" s="739" t="s">
        <v>587</v>
      </c>
      <c r="H414" s="739" t="s">
        <v>1873</v>
      </c>
      <c r="I414" s="739" t="s">
        <v>1873</v>
      </c>
      <c r="J414" s="739" t="s">
        <v>1874</v>
      </c>
      <c r="K414" s="739" t="s">
        <v>1875</v>
      </c>
      <c r="L414" s="741">
        <v>175.03020000000001</v>
      </c>
      <c r="M414" s="741">
        <v>1</v>
      </c>
      <c r="N414" s="742">
        <v>175.03020000000001</v>
      </c>
    </row>
    <row r="415" spans="1:14" ht="14.4" customHeight="1" x14ac:dyDescent="0.3">
      <c r="A415" s="737" t="s">
        <v>560</v>
      </c>
      <c r="B415" s="738" t="s">
        <v>1972</v>
      </c>
      <c r="C415" s="739" t="s">
        <v>574</v>
      </c>
      <c r="D415" s="740" t="s">
        <v>575</v>
      </c>
      <c r="E415" s="739" t="s">
        <v>586</v>
      </c>
      <c r="F415" s="740" t="s">
        <v>1973</v>
      </c>
      <c r="G415" s="739" t="s">
        <v>587</v>
      </c>
      <c r="H415" s="739" t="s">
        <v>1876</v>
      </c>
      <c r="I415" s="739" t="s">
        <v>1876</v>
      </c>
      <c r="J415" s="739" t="s">
        <v>1877</v>
      </c>
      <c r="K415" s="739" t="s">
        <v>1878</v>
      </c>
      <c r="L415" s="741">
        <v>678.69999999999993</v>
      </c>
      <c r="M415" s="741">
        <v>14</v>
      </c>
      <c r="N415" s="742">
        <v>9501.7999999999993</v>
      </c>
    </row>
    <row r="416" spans="1:14" ht="14.4" customHeight="1" x14ac:dyDescent="0.3">
      <c r="A416" s="737" t="s">
        <v>560</v>
      </c>
      <c r="B416" s="738" t="s">
        <v>1972</v>
      </c>
      <c r="C416" s="739" t="s">
        <v>574</v>
      </c>
      <c r="D416" s="740" t="s">
        <v>575</v>
      </c>
      <c r="E416" s="739" t="s">
        <v>586</v>
      </c>
      <c r="F416" s="740" t="s">
        <v>1973</v>
      </c>
      <c r="G416" s="739" t="s">
        <v>587</v>
      </c>
      <c r="H416" s="739" t="s">
        <v>1272</v>
      </c>
      <c r="I416" s="739" t="s">
        <v>1272</v>
      </c>
      <c r="J416" s="739" t="s">
        <v>1273</v>
      </c>
      <c r="K416" s="739" t="s">
        <v>728</v>
      </c>
      <c r="L416" s="741">
        <v>62.20990773784812</v>
      </c>
      <c r="M416" s="741">
        <v>271</v>
      </c>
      <c r="N416" s="742">
        <v>16858.88499695684</v>
      </c>
    </row>
    <row r="417" spans="1:14" ht="14.4" customHeight="1" x14ac:dyDescent="0.3">
      <c r="A417" s="737" t="s">
        <v>560</v>
      </c>
      <c r="B417" s="738" t="s">
        <v>1972</v>
      </c>
      <c r="C417" s="739" t="s">
        <v>574</v>
      </c>
      <c r="D417" s="740" t="s">
        <v>575</v>
      </c>
      <c r="E417" s="739" t="s">
        <v>586</v>
      </c>
      <c r="F417" s="740" t="s">
        <v>1973</v>
      </c>
      <c r="G417" s="739" t="s">
        <v>587</v>
      </c>
      <c r="H417" s="739" t="s">
        <v>1277</v>
      </c>
      <c r="I417" s="739" t="s">
        <v>1277</v>
      </c>
      <c r="J417" s="739" t="s">
        <v>1278</v>
      </c>
      <c r="K417" s="739" t="s">
        <v>1279</v>
      </c>
      <c r="L417" s="741">
        <v>199.97999999999996</v>
      </c>
      <c r="M417" s="741">
        <v>130</v>
      </c>
      <c r="N417" s="742">
        <v>25997.399999999994</v>
      </c>
    </row>
    <row r="418" spans="1:14" ht="14.4" customHeight="1" x14ac:dyDescent="0.3">
      <c r="A418" s="737" t="s">
        <v>560</v>
      </c>
      <c r="B418" s="738" t="s">
        <v>1972</v>
      </c>
      <c r="C418" s="739" t="s">
        <v>574</v>
      </c>
      <c r="D418" s="740" t="s">
        <v>575</v>
      </c>
      <c r="E418" s="739" t="s">
        <v>586</v>
      </c>
      <c r="F418" s="740" t="s">
        <v>1973</v>
      </c>
      <c r="G418" s="739" t="s">
        <v>587</v>
      </c>
      <c r="H418" s="739" t="s">
        <v>1289</v>
      </c>
      <c r="I418" s="739" t="s">
        <v>1289</v>
      </c>
      <c r="J418" s="739" t="s">
        <v>1290</v>
      </c>
      <c r="K418" s="739" t="s">
        <v>1291</v>
      </c>
      <c r="L418" s="741">
        <v>264.99</v>
      </c>
      <c r="M418" s="741">
        <v>77</v>
      </c>
      <c r="N418" s="742">
        <v>20404.23</v>
      </c>
    </row>
    <row r="419" spans="1:14" ht="14.4" customHeight="1" x14ac:dyDescent="0.3">
      <c r="A419" s="737" t="s">
        <v>560</v>
      </c>
      <c r="B419" s="738" t="s">
        <v>1972</v>
      </c>
      <c r="C419" s="739" t="s">
        <v>574</v>
      </c>
      <c r="D419" s="740" t="s">
        <v>575</v>
      </c>
      <c r="E419" s="739" t="s">
        <v>586</v>
      </c>
      <c r="F419" s="740" t="s">
        <v>1973</v>
      </c>
      <c r="G419" s="739" t="s">
        <v>587</v>
      </c>
      <c r="H419" s="739" t="s">
        <v>1879</v>
      </c>
      <c r="I419" s="739" t="s">
        <v>1879</v>
      </c>
      <c r="J419" s="739" t="s">
        <v>1880</v>
      </c>
      <c r="K419" s="739" t="s">
        <v>1881</v>
      </c>
      <c r="L419" s="741">
        <v>220.30000000000007</v>
      </c>
      <c r="M419" s="741">
        <v>1</v>
      </c>
      <c r="N419" s="742">
        <v>220.30000000000007</v>
      </c>
    </row>
    <row r="420" spans="1:14" ht="14.4" customHeight="1" x14ac:dyDescent="0.3">
      <c r="A420" s="737" t="s">
        <v>560</v>
      </c>
      <c r="B420" s="738" t="s">
        <v>1972</v>
      </c>
      <c r="C420" s="739" t="s">
        <v>574</v>
      </c>
      <c r="D420" s="740" t="s">
        <v>575</v>
      </c>
      <c r="E420" s="739" t="s">
        <v>586</v>
      </c>
      <c r="F420" s="740" t="s">
        <v>1973</v>
      </c>
      <c r="G420" s="739" t="s">
        <v>587</v>
      </c>
      <c r="H420" s="739" t="s">
        <v>1882</v>
      </c>
      <c r="I420" s="739" t="s">
        <v>1882</v>
      </c>
      <c r="J420" s="739" t="s">
        <v>1883</v>
      </c>
      <c r="K420" s="739" t="s">
        <v>1884</v>
      </c>
      <c r="L420" s="741">
        <v>372.80000000000007</v>
      </c>
      <c r="M420" s="741">
        <v>1</v>
      </c>
      <c r="N420" s="742">
        <v>372.80000000000007</v>
      </c>
    </row>
    <row r="421" spans="1:14" ht="14.4" customHeight="1" x14ac:dyDescent="0.3">
      <c r="A421" s="737" t="s">
        <v>560</v>
      </c>
      <c r="B421" s="738" t="s">
        <v>1972</v>
      </c>
      <c r="C421" s="739" t="s">
        <v>574</v>
      </c>
      <c r="D421" s="740" t="s">
        <v>575</v>
      </c>
      <c r="E421" s="739" t="s">
        <v>586</v>
      </c>
      <c r="F421" s="740" t="s">
        <v>1973</v>
      </c>
      <c r="G421" s="739" t="s">
        <v>587</v>
      </c>
      <c r="H421" s="739" t="s">
        <v>1885</v>
      </c>
      <c r="I421" s="739" t="s">
        <v>1885</v>
      </c>
      <c r="J421" s="739" t="s">
        <v>1886</v>
      </c>
      <c r="K421" s="739" t="s">
        <v>1887</v>
      </c>
      <c r="L421" s="741">
        <v>14633.169999999998</v>
      </c>
      <c r="M421" s="741">
        <v>0.99930000000000008</v>
      </c>
      <c r="N421" s="742">
        <v>14622.926781</v>
      </c>
    </row>
    <row r="422" spans="1:14" ht="14.4" customHeight="1" x14ac:dyDescent="0.3">
      <c r="A422" s="737" t="s">
        <v>560</v>
      </c>
      <c r="B422" s="738" t="s">
        <v>1972</v>
      </c>
      <c r="C422" s="739" t="s">
        <v>574</v>
      </c>
      <c r="D422" s="740" t="s">
        <v>575</v>
      </c>
      <c r="E422" s="739" t="s">
        <v>586</v>
      </c>
      <c r="F422" s="740" t="s">
        <v>1973</v>
      </c>
      <c r="G422" s="739" t="s">
        <v>607</v>
      </c>
      <c r="H422" s="739" t="s">
        <v>1338</v>
      </c>
      <c r="I422" s="739" t="s">
        <v>1339</v>
      </c>
      <c r="J422" s="739" t="s">
        <v>1340</v>
      </c>
      <c r="K422" s="739" t="s">
        <v>1341</v>
      </c>
      <c r="L422" s="741">
        <v>56.880012737123515</v>
      </c>
      <c r="M422" s="741">
        <v>36</v>
      </c>
      <c r="N422" s="742">
        <v>2047.6804585364466</v>
      </c>
    </row>
    <row r="423" spans="1:14" ht="14.4" customHeight="1" x14ac:dyDescent="0.3">
      <c r="A423" s="737" t="s">
        <v>560</v>
      </c>
      <c r="B423" s="738" t="s">
        <v>1972</v>
      </c>
      <c r="C423" s="739" t="s">
        <v>574</v>
      </c>
      <c r="D423" s="740" t="s">
        <v>575</v>
      </c>
      <c r="E423" s="739" t="s">
        <v>586</v>
      </c>
      <c r="F423" s="740" t="s">
        <v>1973</v>
      </c>
      <c r="G423" s="739" t="s">
        <v>607</v>
      </c>
      <c r="H423" s="739" t="s">
        <v>1380</v>
      </c>
      <c r="I423" s="739" t="s">
        <v>1381</v>
      </c>
      <c r="J423" s="739" t="s">
        <v>1344</v>
      </c>
      <c r="K423" s="739" t="s">
        <v>1382</v>
      </c>
      <c r="L423" s="741">
        <v>129.32999999999996</v>
      </c>
      <c r="M423" s="741">
        <v>1</v>
      </c>
      <c r="N423" s="742">
        <v>129.32999999999996</v>
      </c>
    </row>
    <row r="424" spans="1:14" ht="14.4" customHeight="1" x14ac:dyDescent="0.3">
      <c r="A424" s="737" t="s">
        <v>560</v>
      </c>
      <c r="B424" s="738" t="s">
        <v>1972</v>
      </c>
      <c r="C424" s="739" t="s">
        <v>574</v>
      </c>
      <c r="D424" s="740" t="s">
        <v>575</v>
      </c>
      <c r="E424" s="739" t="s">
        <v>586</v>
      </c>
      <c r="F424" s="740" t="s">
        <v>1973</v>
      </c>
      <c r="G424" s="739" t="s">
        <v>607</v>
      </c>
      <c r="H424" s="739" t="s">
        <v>1888</v>
      </c>
      <c r="I424" s="739" t="s">
        <v>1889</v>
      </c>
      <c r="J424" s="739" t="s">
        <v>1890</v>
      </c>
      <c r="K424" s="739" t="s">
        <v>1891</v>
      </c>
      <c r="L424" s="741">
        <v>49.340000000000025</v>
      </c>
      <c r="M424" s="741">
        <v>3</v>
      </c>
      <c r="N424" s="742">
        <v>148.02000000000007</v>
      </c>
    </row>
    <row r="425" spans="1:14" ht="14.4" customHeight="1" x14ac:dyDescent="0.3">
      <c r="A425" s="737" t="s">
        <v>560</v>
      </c>
      <c r="B425" s="738" t="s">
        <v>1972</v>
      </c>
      <c r="C425" s="739" t="s">
        <v>574</v>
      </c>
      <c r="D425" s="740" t="s">
        <v>575</v>
      </c>
      <c r="E425" s="739" t="s">
        <v>586</v>
      </c>
      <c r="F425" s="740" t="s">
        <v>1973</v>
      </c>
      <c r="G425" s="739" t="s">
        <v>607</v>
      </c>
      <c r="H425" s="739" t="s">
        <v>1892</v>
      </c>
      <c r="I425" s="739" t="s">
        <v>1893</v>
      </c>
      <c r="J425" s="739" t="s">
        <v>1894</v>
      </c>
      <c r="K425" s="739" t="s">
        <v>1895</v>
      </c>
      <c r="L425" s="741">
        <v>147.76032006421551</v>
      </c>
      <c r="M425" s="741">
        <v>700</v>
      </c>
      <c r="N425" s="742">
        <v>103432.22404495085</v>
      </c>
    </row>
    <row r="426" spans="1:14" ht="14.4" customHeight="1" x14ac:dyDescent="0.3">
      <c r="A426" s="737" t="s">
        <v>560</v>
      </c>
      <c r="B426" s="738" t="s">
        <v>1972</v>
      </c>
      <c r="C426" s="739" t="s">
        <v>574</v>
      </c>
      <c r="D426" s="740" t="s">
        <v>575</v>
      </c>
      <c r="E426" s="739" t="s">
        <v>586</v>
      </c>
      <c r="F426" s="740" t="s">
        <v>1973</v>
      </c>
      <c r="G426" s="739" t="s">
        <v>607</v>
      </c>
      <c r="H426" s="739" t="s">
        <v>1417</v>
      </c>
      <c r="I426" s="739" t="s">
        <v>1418</v>
      </c>
      <c r="J426" s="739" t="s">
        <v>1419</v>
      </c>
      <c r="K426" s="739" t="s">
        <v>1420</v>
      </c>
      <c r="L426" s="741">
        <v>325.15999999999991</v>
      </c>
      <c r="M426" s="741">
        <v>19</v>
      </c>
      <c r="N426" s="742">
        <v>6178.0399999999981</v>
      </c>
    </row>
    <row r="427" spans="1:14" ht="14.4" customHeight="1" x14ac:dyDescent="0.3">
      <c r="A427" s="737" t="s">
        <v>560</v>
      </c>
      <c r="B427" s="738" t="s">
        <v>1972</v>
      </c>
      <c r="C427" s="739" t="s">
        <v>574</v>
      </c>
      <c r="D427" s="740" t="s">
        <v>575</v>
      </c>
      <c r="E427" s="739" t="s">
        <v>586</v>
      </c>
      <c r="F427" s="740" t="s">
        <v>1973</v>
      </c>
      <c r="G427" s="739" t="s">
        <v>607</v>
      </c>
      <c r="H427" s="739" t="s">
        <v>1896</v>
      </c>
      <c r="I427" s="739" t="s">
        <v>1897</v>
      </c>
      <c r="J427" s="739" t="s">
        <v>1898</v>
      </c>
      <c r="K427" s="739" t="s">
        <v>1899</v>
      </c>
      <c r="L427" s="741">
        <v>83.889662090855609</v>
      </c>
      <c r="M427" s="741">
        <v>140</v>
      </c>
      <c r="N427" s="742">
        <v>11744.552692719786</v>
      </c>
    </row>
    <row r="428" spans="1:14" ht="14.4" customHeight="1" x14ac:dyDescent="0.3">
      <c r="A428" s="737" t="s">
        <v>560</v>
      </c>
      <c r="B428" s="738" t="s">
        <v>1972</v>
      </c>
      <c r="C428" s="739" t="s">
        <v>574</v>
      </c>
      <c r="D428" s="740" t="s">
        <v>575</v>
      </c>
      <c r="E428" s="739" t="s">
        <v>586</v>
      </c>
      <c r="F428" s="740" t="s">
        <v>1973</v>
      </c>
      <c r="G428" s="739" t="s">
        <v>607</v>
      </c>
      <c r="H428" s="739" t="s">
        <v>1440</v>
      </c>
      <c r="I428" s="739" t="s">
        <v>1440</v>
      </c>
      <c r="J428" s="739" t="s">
        <v>1441</v>
      </c>
      <c r="K428" s="739" t="s">
        <v>1442</v>
      </c>
      <c r="L428" s="741">
        <v>330.99000000000007</v>
      </c>
      <c r="M428" s="741">
        <v>1</v>
      </c>
      <c r="N428" s="742">
        <v>330.99000000000007</v>
      </c>
    </row>
    <row r="429" spans="1:14" ht="14.4" customHeight="1" x14ac:dyDescent="0.3">
      <c r="A429" s="737" t="s">
        <v>560</v>
      </c>
      <c r="B429" s="738" t="s">
        <v>1972</v>
      </c>
      <c r="C429" s="739" t="s">
        <v>574</v>
      </c>
      <c r="D429" s="740" t="s">
        <v>575</v>
      </c>
      <c r="E429" s="739" t="s">
        <v>586</v>
      </c>
      <c r="F429" s="740" t="s">
        <v>1973</v>
      </c>
      <c r="G429" s="739" t="s">
        <v>607</v>
      </c>
      <c r="H429" s="739" t="s">
        <v>1900</v>
      </c>
      <c r="I429" s="739" t="s">
        <v>1900</v>
      </c>
      <c r="J429" s="739" t="s">
        <v>1901</v>
      </c>
      <c r="K429" s="739" t="s">
        <v>1902</v>
      </c>
      <c r="L429" s="741">
        <v>2032.7999999999997</v>
      </c>
      <c r="M429" s="741">
        <v>116</v>
      </c>
      <c r="N429" s="742">
        <v>235804.79999999996</v>
      </c>
    </row>
    <row r="430" spans="1:14" ht="14.4" customHeight="1" x14ac:dyDescent="0.3">
      <c r="A430" s="737" t="s">
        <v>560</v>
      </c>
      <c r="B430" s="738" t="s">
        <v>1972</v>
      </c>
      <c r="C430" s="739" t="s">
        <v>574</v>
      </c>
      <c r="D430" s="740" t="s">
        <v>575</v>
      </c>
      <c r="E430" s="739" t="s">
        <v>586</v>
      </c>
      <c r="F430" s="740" t="s">
        <v>1973</v>
      </c>
      <c r="G430" s="739" t="s">
        <v>607</v>
      </c>
      <c r="H430" s="739" t="s">
        <v>1903</v>
      </c>
      <c r="I430" s="739" t="s">
        <v>1903</v>
      </c>
      <c r="J430" s="739" t="s">
        <v>1904</v>
      </c>
      <c r="K430" s="739" t="s">
        <v>1905</v>
      </c>
      <c r="L430" s="741">
        <v>247.5</v>
      </c>
      <c r="M430" s="741">
        <v>1</v>
      </c>
      <c r="N430" s="742">
        <v>247.5</v>
      </c>
    </row>
    <row r="431" spans="1:14" ht="14.4" customHeight="1" x14ac:dyDescent="0.3">
      <c r="A431" s="737" t="s">
        <v>560</v>
      </c>
      <c r="B431" s="738" t="s">
        <v>1972</v>
      </c>
      <c r="C431" s="739" t="s">
        <v>574</v>
      </c>
      <c r="D431" s="740" t="s">
        <v>575</v>
      </c>
      <c r="E431" s="739" t="s">
        <v>586</v>
      </c>
      <c r="F431" s="740" t="s">
        <v>1973</v>
      </c>
      <c r="G431" s="739" t="s">
        <v>607</v>
      </c>
      <c r="H431" s="739" t="s">
        <v>1906</v>
      </c>
      <c r="I431" s="739" t="s">
        <v>1906</v>
      </c>
      <c r="J431" s="739" t="s">
        <v>1907</v>
      </c>
      <c r="K431" s="739" t="s">
        <v>1908</v>
      </c>
      <c r="L431" s="741">
        <v>110.0000465842718</v>
      </c>
      <c r="M431" s="741">
        <v>36</v>
      </c>
      <c r="N431" s="742">
        <v>3960.0016770337847</v>
      </c>
    </row>
    <row r="432" spans="1:14" ht="14.4" customHeight="1" x14ac:dyDescent="0.3">
      <c r="A432" s="737" t="s">
        <v>560</v>
      </c>
      <c r="B432" s="738" t="s">
        <v>1972</v>
      </c>
      <c r="C432" s="739" t="s">
        <v>574</v>
      </c>
      <c r="D432" s="740" t="s">
        <v>575</v>
      </c>
      <c r="E432" s="739" t="s">
        <v>586</v>
      </c>
      <c r="F432" s="740" t="s">
        <v>1973</v>
      </c>
      <c r="G432" s="739" t="s">
        <v>607</v>
      </c>
      <c r="H432" s="739" t="s">
        <v>1909</v>
      </c>
      <c r="I432" s="739" t="s">
        <v>1909</v>
      </c>
      <c r="J432" s="739" t="s">
        <v>1910</v>
      </c>
      <c r="K432" s="739" t="s">
        <v>1911</v>
      </c>
      <c r="L432" s="741">
        <v>273.90000000000003</v>
      </c>
      <c r="M432" s="741">
        <v>17</v>
      </c>
      <c r="N432" s="742">
        <v>4656.3</v>
      </c>
    </row>
    <row r="433" spans="1:14" ht="14.4" customHeight="1" x14ac:dyDescent="0.3">
      <c r="A433" s="737" t="s">
        <v>560</v>
      </c>
      <c r="B433" s="738" t="s">
        <v>1972</v>
      </c>
      <c r="C433" s="739" t="s">
        <v>574</v>
      </c>
      <c r="D433" s="740" t="s">
        <v>575</v>
      </c>
      <c r="E433" s="739" t="s">
        <v>586</v>
      </c>
      <c r="F433" s="740" t="s">
        <v>1973</v>
      </c>
      <c r="G433" s="739" t="s">
        <v>607</v>
      </c>
      <c r="H433" s="739" t="s">
        <v>1912</v>
      </c>
      <c r="I433" s="739" t="s">
        <v>1912</v>
      </c>
      <c r="J433" s="739" t="s">
        <v>1913</v>
      </c>
      <c r="K433" s="739" t="s">
        <v>1914</v>
      </c>
      <c r="L433" s="741">
        <v>264</v>
      </c>
      <c r="M433" s="741">
        <v>85</v>
      </c>
      <c r="N433" s="742">
        <v>22440</v>
      </c>
    </row>
    <row r="434" spans="1:14" ht="14.4" customHeight="1" x14ac:dyDescent="0.3">
      <c r="A434" s="737" t="s">
        <v>560</v>
      </c>
      <c r="B434" s="738" t="s">
        <v>1972</v>
      </c>
      <c r="C434" s="739" t="s">
        <v>574</v>
      </c>
      <c r="D434" s="740" t="s">
        <v>575</v>
      </c>
      <c r="E434" s="739" t="s">
        <v>586</v>
      </c>
      <c r="F434" s="740" t="s">
        <v>1973</v>
      </c>
      <c r="G434" s="739" t="s">
        <v>607</v>
      </c>
      <c r="H434" s="739" t="s">
        <v>1466</v>
      </c>
      <c r="I434" s="739" t="s">
        <v>1466</v>
      </c>
      <c r="J434" s="739" t="s">
        <v>1467</v>
      </c>
      <c r="K434" s="739" t="s">
        <v>1468</v>
      </c>
      <c r="L434" s="741">
        <v>560.99994144742789</v>
      </c>
      <c r="M434" s="741">
        <v>50</v>
      </c>
      <c r="N434" s="742">
        <v>28049.997072371396</v>
      </c>
    </row>
    <row r="435" spans="1:14" ht="14.4" customHeight="1" x14ac:dyDescent="0.3">
      <c r="A435" s="737" t="s">
        <v>560</v>
      </c>
      <c r="B435" s="738" t="s">
        <v>1972</v>
      </c>
      <c r="C435" s="739" t="s">
        <v>574</v>
      </c>
      <c r="D435" s="740" t="s">
        <v>575</v>
      </c>
      <c r="E435" s="739" t="s">
        <v>586</v>
      </c>
      <c r="F435" s="740" t="s">
        <v>1973</v>
      </c>
      <c r="G435" s="739" t="s">
        <v>607</v>
      </c>
      <c r="H435" s="739" t="s">
        <v>1915</v>
      </c>
      <c r="I435" s="739" t="s">
        <v>1915</v>
      </c>
      <c r="J435" s="739" t="s">
        <v>1916</v>
      </c>
      <c r="K435" s="739" t="s">
        <v>1917</v>
      </c>
      <c r="L435" s="741">
        <v>49.37</v>
      </c>
      <c r="M435" s="741">
        <v>28</v>
      </c>
      <c r="N435" s="742">
        <v>1382.36</v>
      </c>
    </row>
    <row r="436" spans="1:14" ht="14.4" customHeight="1" x14ac:dyDescent="0.3">
      <c r="A436" s="737" t="s">
        <v>560</v>
      </c>
      <c r="B436" s="738" t="s">
        <v>1972</v>
      </c>
      <c r="C436" s="739" t="s">
        <v>574</v>
      </c>
      <c r="D436" s="740" t="s">
        <v>575</v>
      </c>
      <c r="E436" s="739" t="s">
        <v>586</v>
      </c>
      <c r="F436" s="740" t="s">
        <v>1973</v>
      </c>
      <c r="G436" s="739" t="s">
        <v>607</v>
      </c>
      <c r="H436" s="739" t="s">
        <v>1918</v>
      </c>
      <c r="I436" s="739" t="s">
        <v>1918</v>
      </c>
      <c r="J436" s="739" t="s">
        <v>1441</v>
      </c>
      <c r="K436" s="739" t="s">
        <v>1919</v>
      </c>
      <c r="L436" s="741">
        <v>67.319999999999993</v>
      </c>
      <c r="M436" s="741">
        <v>1</v>
      </c>
      <c r="N436" s="742">
        <v>67.319999999999993</v>
      </c>
    </row>
    <row r="437" spans="1:14" ht="14.4" customHeight="1" x14ac:dyDescent="0.3">
      <c r="A437" s="737" t="s">
        <v>560</v>
      </c>
      <c r="B437" s="738" t="s">
        <v>1972</v>
      </c>
      <c r="C437" s="739" t="s">
        <v>574</v>
      </c>
      <c r="D437" s="740" t="s">
        <v>575</v>
      </c>
      <c r="E437" s="739" t="s">
        <v>586</v>
      </c>
      <c r="F437" s="740" t="s">
        <v>1973</v>
      </c>
      <c r="G437" s="739" t="s">
        <v>607</v>
      </c>
      <c r="H437" s="739" t="s">
        <v>1920</v>
      </c>
      <c r="I437" s="739" t="s">
        <v>1920</v>
      </c>
      <c r="J437" s="739" t="s">
        <v>1921</v>
      </c>
      <c r="K437" s="739" t="s">
        <v>1922</v>
      </c>
      <c r="L437" s="741">
        <v>0</v>
      </c>
      <c r="M437" s="741">
        <v>0</v>
      </c>
      <c r="N437" s="742">
        <v>0</v>
      </c>
    </row>
    <row r="438" spans="1:14" ht="14.4" customHeight="1" x14ac:dyDescent="0.3">
      <c r="A438" s="737" t="s">
        <v>560</v>
      </c>
      <c r="B438" s="738" t="s">
        <v>1972</v>
      </c>
      <c r="C438" s="739" t="s">
        <v>574</v>
      </c>
      <c r="D438" s="740" t="s">
        <v>575</v>
      </c>
      <c r="E438" s="739" t="s">
        <v>586</v>
      </c>
      <c r="F438" s="740" t="s">
        <v>1973</v>
      </c>
      <c r="G438" s="739" t="s">
        <v>607</v>
      </c>
      <c r="H438" s="739" t="s">
        <v>1923</v>
      </c>
      <c r="I438" s="739" t="s">
        <v>1923</v>
      </c>
      <c r="J438" s="739" t="s">
        <v>1924</v>
      </c>
      <c r="K438" s="739" t="s">
        <v>1482</v>
      </c>
      <c r="L438" s="741">
        <v>457.14038719152745</v>
      </c>
      <c r="M438" s="741">
        <v>6</v>
      </c>
      <c r="N438" s="742">
        <v>2742.8423231491647</v>
      </c>
    </row>
    <row r="439" spans="1:14" ht="14.4" customHeight="1" x14ac:dyDescent="0.3">
      <c r="A439" s="737" t="s">
        <v>560</v>
      </c>
      <c r="B439" s="738" t="s">
        <v>1972</v>
      </c>
      <c r="C439" s="739" t="s">
        <v>577</v>
      </c>
      <c r="D439" s="740" t="s">
        <v>578</v>
      </c>
      <c r="E439" s="739" t="s">
        <v>586</v>
      </c>
      <c r="F439" s="740" t="s">
        <v>1973</v>
      </c>
      <c r="G439" s="739"/>
      <c r="H439" s="739" t="s">
        <v>1781</v>
      </c>
      <c r="I439" s="739" t="s">
        <v>1782</v>
      </c>
      <c r="J439" s="739" t="s">
        <v>1783</v>
      </c>
      <c r="K439" s="739" t="s">
        <v>1784</v>
      </c>
      <c r="L439" s="741">
        <v>58.980000000000011</v>
      </c>
      <c r="M439" s="741">
        <v>25</v>
      </c>
      <c r="N439" s="742">
        <v>1474.5000000000002</v>
      </c>
    </row>
    <row r="440" spans="1:14" ht="14.4" customHeight="1" x14ac:dyDescent="0.3">
      <c r="A440" s="737" t="s">
        <v>560</v>
      </c>
      <c r="B440" s="738" t="s">
        <v>1972</v>
      </c>
      <c r="C440" s="739" t="s">
        <v>577</v>
      </c>
      <c r="D440" s="740" t="s">
        <v>578</v>
      </c>
      <c r="E440" s="739" t="s">
        <v>586</v>
      </c>
      <c r="F440" s="740" t="s">
        <v>1973</v>
      </c>
      <c r="G440" s="739"/>
      <c r="H440" s="739" t="s">
        <v>1925</v>
      </c>
      <c r="I440" s="739" t="s">
        <v>1926</v>
      </c>
      <c r="J440" s="739" t="s">
        <v>1927</v>
      </c>
      <c r="K440" s="739" t="s">
        <v>1928</v>
      </c>
      <c r="L440" s="741">
        <v>133.39999999999998</v>
      </c>
      <c r="M440" s="741">
        <v>3</v>
      </c>
      <c r="N440" s="742">
        <v>400.19999999999993</v>
      </c>
    </row>
    <row r="441" spans="1:14" ht="14.4" customHeight="1" x14ac:dyDescent="0.3">
      <c r="A441" s="737" t="s">
        <v>560</v>
      </c>
      <c r="B441" s="738" t="s">
        <v>1972</v>
      </c>
      <c r="C441" s="739" t="s">
        <v>577</v>
      </c>
      <c r="D441" s="740" t="s">
        <v>578</v>
      </c>
      <c r="E441" s="739" t="s">
        <v>586</v>
      </c>
      <c r="F441" s="740" t="s">
        <v>1973</v>
      </c>
      <c r="G441" s="739"/>
      <c r="H441" s="739" t="s">
        <v>1785</v>
      </c>
      <c r="I441" s="739" t="s">
        <v>1786</v>
      </c>
      <c r="J441" s="739" t="s">
        <v>1787</v>
      </c>
      <c r="K441" s="739" t="s">
        <v>1788</v>
      </c>
      <c r="L441" s="741">
        <v>159.49995893145689</v>
      </c>
      <c r="M441" s="741">
        <v>16</v>
      </c>
      <c r="N441" s="742">
        <v>2551.9993429033102</v>
      </c>
    </row>
    <row r="442" spans="1:14" ht="14.4" customHeight="1" x14ac:dyDescent="0.3">
      <c r="A442" s="737" t="s">
        <v>560</v>
      </c>
      <c r="B442" s="738" t="s">
        <v>1972</v>
      </c>
      <c r="C442" s="739" t="s">
        <v>577</v>
      </c>
      <c r="D442" s="740" t="s">
        <v>578</v>
      </c>
      <c r="E442" s="739" t="s">
        <v>586</v>
      </c>
      <c r="F442" s="740" t="s">
        <v>1973</v>
      </c>
      <c r="G442" s="739"/>
      <c r="H442" s="739" t="s">
        <v>1793</v>
      </c>
      <c r="I442" s="739" t="s">
        <v>604</v>
      </c>
      <c r="J442" s="739" t="s">
        <v>630</v>
      </c>
      <c r="K442" s="739" t="s">
        <v>1794</v>
      </c>
      <c r="L442" s="741">
        <v>756.34</v>
      </c>
      <c r="M442" s="741">
        <v>2</v>
      </c>
      <c r="N442" s="742">
        <v>1512.68</v>
      </c>
    </row>
    <row r="443" spans="1:14" ht="14.4" customHeight="1" x14ac:dyDescent="0.3">
      <c r="A443" s="737" t="s">
        <v>560</v>
      </c>
      <c r="B443" s="738" t="s">
        <v>1972</v>
      </c>
      <c r="C443" s="739" t="s">
        <v>577</v>
      </c>
      <c r="D443" s="740" t="s">
        <v>578</v>
      </c>
      <c r="E443" s="739" t="s">
        <v>586</v>
      </c>
      <c r="F443" s="740" t="s">
        <v>1973</v>
      </c>
      <c r="G443" s="739"/>
      <c r="H443" s="739" t="s">
        <v>629</v>
      </c>
      <c r="I443" s="739" t="s">
        <v>604</v>
      </c>
      <c r="J443" s="739" t="s">
        <v>630</v>
      </c>
      <c r="K443" s="739" t="s">
        <v>631</v>
      </c>
      <c r="L443" s="741">
        <v>1094.5922500000001</v>
      </c>
      <c r="M443" s="741">
        <v>4</v>
      </c>
      <c r="N443" s="742">
        <v>4378.3690000000006</v>
      </c>
    </row>
    <row r="444" spans="1:14" ht="14.4" customHeight="1" x14ac:dyDescent="0.3">
      <c r="A444" s="737" t="s">
        <v>560</v>
      </c>
      <c r="B444" s="738" t="s">
        <v>1972</v>
      </c>
      <c r="C444" s="739" t="s">
        <v>577</v>
      </c>
      <c r="D444" s="740" t="s">
        <v>578</v>
      </c>
      <c r="E444" s="739" t="s">
        <v>586</v>
      </c>
      <c r="F444" s="740" t="s">
        <v>1973</v>
      </c>
      <c r="G444" s="739" t="s">
        <v>587</v>
      </c>
      <c r="H444" s="739" t="s">
        <v>648</v>
      </c>
      <c r="I444" s="739" t="s">
        <v>649</v>
      </c>
      <c r="J444" s="739" t="s">
        <v>650</v>
      </c>
      <c r="K444" s="739" t="s">
        <v>651</v>
      </c>
      <c r="L444" s="741">
        <v>87.137666666666675</v>
      </c>
      <c r="M444" s="741">
        <v>30</v>
      </c>
      <c r="N444" s="742">
        <v>2614.13</v>
      </c>
    </row>
    <row r="445" spans="1:14" ht="14.4" customHeight="1" x14ac:dyDescent="0.3">
      <c r="A445" s="737" t="s">
        <v>560</v>
      </c>
      <c r="B445" s="738" t="s">
        <v>1972</v>
      </c>
      <c r="C445" s="739" t="s">
        <v>577</v>
      </c>
      <c r="D445" s="740" t="s">
        <v>578</v>
      </c>
      <c r="E445" s="739" t="s">
        <v>586</v>
      </c>
      <c r="F445" s="740" t="s">
        <v>1973</v>
      </c>
      <c r="G445" s="739" t="s">
        <v>587</v>
      </c>
      <c r="H445" s="739" t="s">
        <v>652</v>
      </c>
      <c r="I445" s="739" t="s">
        <v>653</v>
      </c>
      <c r="J445" s="739" t="s">
        <v>654</v>
      </c>
      <c r="K445" s="739" t="s">
        <v>655</v>
      </c>
      <c r="L445" s="741">
        <v>96.820000000000007</v>
      </c>
      <c r="M445" s="741">
        <v>6</v>
      </c>
      <c r="N445" s="742">
        <v>580.92000000000007</v>
      </c>
    </row>
    <row r="446" spans="1:14" ht="14.4" customHeight="1" x14ac:dyDescent="0.3">
      <c r="A446" s="737" t="s">
        <v>560</v>
      </c>
      <c r="B446" s="738" t="s">
        <v>1972</v>
      </c>
      <c r="C446" s="739" t="s">
        <v>577</v>
      </c>
      <c r="D446" s="740" t="s">
        <v>578</v>
      </c>
      <c r="E446" s="739" t="s">
        <v>586</v>
      </c>
      <c r="F446" s="740" t="s">
        <v>1973</v>
      </c>
      <c r="G446" s="739" t="s">
        <v>587</v>
      </c>
      <c r="H446" s="739" t="s">
        <v>659</v>
      </c>
      <c r="I446" s="739" t="s">
        <v>660</v>
      </c>
      <c r="J446" s="739" t="s">
        <v>661</v>
      </c>
      <c r="K446" s="739" t="s">
        <v>662</v>
      </c>
      <c r="L446" s="741">
        <v>177.21</v>
      </c>
      <c r="M446" s="741">
        <v>27</v>
      </c>
      <c r="N446" s="742">
        <v>4784.67</v>
      </c>
    </row>
    <row r="447" spans="1:14" ht="14.4" customHeight="1" x14ac:dyDescent="0.3">
      <c r="A447" s="737" t="s">
        <v>560</v>
      </c>
      <c r="B447" s="738" t="s">
        <v>1972</v>
      </c>
      <c r="C447" s="739" t="s">
        <v>577</v>
      </c>
      <c r="D447" s="740" t="s">
        <v>578</v>
      </c>
      <c r="E447" s="739" t="s">
        <v>586</v>
      </c>
      <c r="F447" s="740" t="s">
        <v>1973</v>
      </c>
      <c r="G447" s="739" t="s">
        <v>587</v>
      </c>
      <c r="H447" s="739" t="s">
        <v>663</v>
      </c>
      <c r="I447" s="739" t="s">
        <v>664</v>
      </c>
      <c r="J447" s="739" t="s">
        <v>665</v>
      </c>
      <c r="K447" s="739" t="s">
        <v>666</v>
      </c>
      <c r="L447" s="741">
        <v>64.539724968428658</v>
      </c>
      <c r="M447" s="741">
        <v>16</v>
      </c>
      <c r="N447" s="742">
        <v>1032.6355994948585</v>
      </c>
    </row>
    <row r="448" spans="1:14" ht="14.4" customHeight="1" x14ac:dyDescent="0.3">
      <c r="A448" s="737" t="s">
        <v>560</v>
      </c>
      <c r="B448" s="738" t="s">
        <v>1972</v>
      </c>
      <c r="C448" s="739" t="s">
        <v>577</v>
      </c>
      <c r="D448" s="740" t="s">
        <v>578</v>
      </c>
      <c r="E448" s="739" t="s">
        <v>586</v>
      </c>
      <c r="F448" s="740" t="s">
        <v>1973</v>
      </c>
      <c r="G448" s="739" t="s">
        <v>587</v>
      </c>
      <c r="H448" s="739" t="s">
        <v>675</v>
      </c>
      <c r="I448" s="739" t="s">
        <v>676</v>
      </c>
      <c r="J448" s="739" t="s">
        <v>677</v>
      </c>
      <c r="K448" s="739" t="s">
        <v>678</v>
      </c>
      <c r="L448" s="741">
        <v>28.19</v>
      </c>
      <c r="M448" s="741">
        <v>24</v>
      </c>
      <c r="N448" s="742">
        <v>676.56000000000006</v>
      </c>
    </row>
    <row r="449" spans="1:14" ht="14.4" customHeight="1" x14ac:dyDescent="0.3">
      <c r="A449" s="737" t="s">
        <v>560</v>
      </c>
      <c r="B449" s="738" t="s">
        <v>1972</v>
      </c>
      <c r="C449" s="739" t="s">
        <v>577</v>
      </c>
      <c r="D449" s="740" t="s">
        <v>578</v>
      </c>
      <c r="E449" s="739" t="s">
        <v>586</v>
      </c>
      <c r="F449" s="740" t="s">
        <v>1973</v>
      </c>
      <c r="G449" s="739" t="s">
        <v>587</v>
      </c>
      <c r="H449" s="739" t="s">
        <v>726</v>
      </c>
      <c r="I449" s="739" t="s">
        <v>726</v>
      </c>
      <c r="J449" s="739" t="s">
        <v>727</v>
      </c>
      <c r="K449" s="739" t="s">
        <v>728</v>
      </c>
      <c r="L449" s="741">
        <v>36.511052631578949</v>
      </c>
      <c r="M449" s="741">
        <v>38</v>
      </c>
      <c r="N449" s="742">
        <v>1387.42</v>
      </c>
    </row>
    <row r="450" spans="1:14" ht="14.4" customHeight="1" x14ac:dyDescent="0.3">
      <c r="A450" s="737" t="s">
        <v>560</v>
      </c>
      <c r="B450" s="738" t="s">
        <v>1972</v>
      </c>
      <c r="C450" s="739" t="s">
        <v>577</v>
      </c>
      <c r="D450" s="740" t="s">
        <v>578</v>
      </c>
      <c r="E450" s="739" t="s">
        <v>586</v>
      </c>
      <c r="F450" s="740" t="s">
        <v>1973</v>
      </c>
      <c r="G450" s="739" t="s">
        <v>587</v>
      </c>
      <c r="H450" s="739" t="s">
        <v>776</v>
      </c>
      <c r="I450" s="739" t="s">
        <v>777</v>
      </c>
      <c r="J450" s="739" t="s">
        <v>778</v>
      </c>
      <c r="K450" s="739" t="s">
        <v>779</v>
      </c>
      <c r="L450" s="741">
        <v>60.139962763156213</v>
      </c>
      <c r="M450" s="741">
        <v>47</v>
      </c>
      <c r="N450" s="742">
        <v>2826.578249868342</v>
      </c>
    </row>
    <row r="451" spans="1:14" ht="14.4" customHeight="1" x14ac:dyDescent="0.3">
      <c r="A451" s="737" t="s">
        <v>560</v>
      </c>
      <c r="B451" s="738" t="s">
        <v>1972</v>
      </c>
      <c r="C451" s="739" t="s">
        <v>577</v>
      </c>
      <c r="D451" s="740" t="s">
        <v>578</v>
      </c>
      <c r="E451" s="739" t="s">
        <v>586</v>
      </c>
      <c r="F451" s="740" t="s">
        <v>1973</v>
      </c>
      <c r="G451" s="739" t="s">
        <v>587</v>
      </c>
      <c r="H451" s="739" t="s">
        <v>1798</v>
      </c>
      <c r="I451" s="739" t="s">
        <v>1799</v>
      </c>
      <c r="J451" s="739" t="s">
        <v>1800</v>
      </c>
      <c r="K451" s="739" t="s">
        <v>1114</v>
      </c>
      <c r="L451" s="741">
        <v>41.2</v>
      </c>
      <c r="M451" s="741">
        <v>2</v>
      </c>
      <c r="N451" s="742">
        <v>82.4</v>
      </c>
    </row>
    <row r="452" spans="1:14" ht="14.4" customHeight="1" x14ac:dyDescent="0.3">
      <c r="A452" s="737" t="s">
        <v>560</v>
      </c>
      <c r="B452" s="738" t="s">
        <v>1972</v>
      </c>
      <c r="C452" s="739" t="s">
        <v>577</v>
      </c>
      <c r="D452" s="740" t="s">
        <v>578</v>
      </c>
      <c r="E452" s="739" t="s">
        <v>586</v>
      </c>
      <c r="F452" s="740" t="s">
        <v>1973</v>
      </c>
      <c r="G452" s="739" t="s">
        <v>587</v>
      </c>
      <c r="H452" s="739" t="s">
        <v>799</v>
      </c>
      <c r="I452" s="739" t="s">
        <v>800</v>
      </c>
      <c r="J452" s="739" t="s">
        <v>801</v>
      </c>
      <c r="K452" s="739" t="s">
        <v>802</v>
      </c>
      <c r="L452" s="741">
        <v>210.0200000000001</v>
      </c>
      <c r="M452" s="741">
        <v>4</v>
      </c>
      <c r="N452" s="742">
        <v>840.08000000000038</v>
      </c>
    </row>
    <row r="453" spans="1:14" ht="14.4" customHeight="1" x14ac:dyDescent="0.3">
      <c r="A453" s="737" t="s">
        <v>560</v>
      </c>
      <c r="B453" s="738" t="s">
        <v>1972</v>
      </c>
      <c r="C453" s="739" t="s">
        <v>577</v>
      </c>
      <c r="D453" s="740" t="s">
        <v>578</v>
      </c>
      <c r="E453" s="739" t="s">
        <v>586</v>
      </c>
      <c r="F453" s="740" t="s">
        <v>1973</v>
      </c>
      <c r="G453" s="739" t="s">
        <v>587</v>
      </c>
      <c r="H453" s="739" t="s">
        <v>872</v>
      </c>
      <c r="I453" s="739" t="s">
        <v>873</v>
      </c>
      <c r="J453" s="739" t="s">
        <v>874</v>
      </c>
      <c r="K453" s="739" t="s">
        <v>875</v>
      </c>
      <c r="L453" s="741">
        <v>66.14</v>
      </c>
      <c r="M453" s="741">
        <v>15</v>
      </c>
      <c r="N453" s="742">
        <v>992.1</v>
      </c>
    </row>
    <row r="454" spans="1:14" ht="14.4" customHeight="1" x14ac:dyDescent="0.3">
      <c r="A454" s="737" t="s">
        <v>560</v>
      </c>
      <c r="B454" s="738" t="s">
        <v>1972</v>
      </c>
      <c r="C454" s="739" t="s">
        <v>577</v>
      </c>
      <c r="D454" s="740" t="s">
        <v>578</v>
      </c>
      <c r="E454" s="739" t="s">
        <v>586</v>
      </c>
      <c r="F454" s="740" t="s">
        <v>1973</v>
      </c>
      <c r="G454" s="739" t="s">
        <v>587</v>
      </c>
      <c r="H454" s="739" t="s">
        <v>1801</v>
      </c>
      <c r="I454" s="739" t="s">
        <v>1802</v>
      </c>
      <c r="J454" s="739" t="s">
        <v>1803</v>
      </c>
      <c r="K454" s="739" t="s">
        <v>651</v>
      </c>
      <c r="L454" s="741">
        <v>125.7</v>
      </c>
      <c r="M454" s="741">
        <v>61</v>
      </c>
      <c r="N454" s="742">
        <v>7667.7</v>
      </c>
    </row>
    <row r="455" spans="1:14" ht="14.4" customHeight="1" x14ac:dyDescent="0.3">
      <c r="A455" s="737" t="s">
        <v>560</v>
      </c>
      <c r="B455" s="738" t="s">
        <v>1972</v>
      </c>
      <c r="C455" s="739" t="s">
        <v>577</v>
      </c>
      <c r="D455" s="740" t="s">
        <v>578</v>
      </c>
      <c r="E455" s="739" t="s">
        <v>586</v>
      </c>
      <c r="F455" s="740" t="s">
        <v>1973</v>
      </c>
      <c r="G455" s="739" t="s">
        <v>587</v>
      </c>
      <c r="H455" s="739" t="s">
        <v>880</v>
      </c>
      <c r="I455" s="739" t="s">
        <v>881</v>
      </c>
      <c r="J455" s="739" t="s">
        <v>882</v>
      </c>
      <c r="K455" s="739" t="s">
        <v>883</v>
      </c>
      <c r="L455" s="741">
        <v>60.253107944210676</v>
      </c>
      <c r="M455" s="741">
        <v>149</v>
      </c>
      <c r="N455" s="742">
        <v>8977.7130836873912</v>
      </c>
    </row>
    <row r="456" spans="1:14" ht="14.4" customHeight="1" x14ac:dyDescent="0.3">
      <c r="A456" s="737" t="s">
        <v>560</v>
      </c>
      <c r="B456" s="738" t="s">
        <v>1972</v>
      </c>
      <c r="C456" s="739" t="s">
        <v>577</v>
      </c>
      <c r="D456" s="740" t="s">
        <v>578</v>
      </c>
      <c r="E456" s="739" t="s">
        <v>586</v>
      </c>
      <c r="F456" s="740" t="s">
        <v>1973</v>
      </c>
      <c r="G456" s="739" t="s">
        <v>587</v>
      </c>
      <c r="H456" s="739" t="s">
        <v>896</v>
      </c>
      <c r="I456" s="739" t="s">
        <v>897</v>
      </c>
      <c r="J456" s="739" t="s">
        <v>898</v>
      </c>
      <c r="K456" s="739" t="s">
        <v>899</v>
      </c>
      <c r="L456" s="741">
        <v>242.00000031506352</v>
      </c>
      <c r="M456" s="741">
        <v>62</v>
      </c>
      <c r="N456" s="742">
        <v>15004.000019533938</v>
      </c>
    </row>
    <row r="457" spans="1:14" ht="14.4" customHeight="1" x14ac:dyDescent="0.3">
      <c r="A457" s="737" t="s">
        <v>560</v>
      </c>
      <c r="B457" s="738" t="s">
        <v>1972</v>
      </c>
      <c r="C457" s="739" t="s">
        <v>577</v>
      </c>
      <c r="D457" s="740" t="s">
        <v>578</v>
      </c>
      <c r="E457" s="739" t="s">
        <v>586</v>
      </c>
      <c r="F457" s="740" t="s">
        <v>1973</v>
      </c>
      <c r="G457" s="739" t="s">
        <v>587</v>
      </c>
      <c r="H457" s="739" t="s">
        <v>1808</v>
      </c>
      <c r="I457" s="739" t="s">
        <v>1809</v>
      </c>
      <c r="J457" s="739" t="s">
        <v>685</v>
      </c>
      <c r="K457" s="739" t="s">
        <v>1810</v>
      </c>
      <c r="L457" s="741">
        <v>154.02999999999997</v>
      </c>
      <c r="M457" s="741">
        <v>1</v>
      </c>
      <c r="N457" s="742">
        <v>154.02999999999997</v>
      </c>
    </row>
    <row r="458" spans="1:14" ht="14.4" customHeight="1" x14ac:dyDescent="0.3">
      <c r="A458" s="737" t="s">
        <v>560</v>
      </c>
      <c r="B458" s="738" t="s">
        <v>1972</v>
      </c>
      <c r="C458" s="739" t="s">
        <v>577</v>
      </c>
      <c r="D458" s="740" t="s">
        <v>578</v>
      </c>
      <c r="E458" s="739" t="s">
        <v>586</v>
      </c>
      <c r="F458" s="740" t="s">
        <v>1973</v>
      </c>
      <c r="G458" s="739" t="s">
        <v>587</v>
      </c>
      <c r="H458" s="739" t="s">
        <v>1811</v>
      </c>
      <c r="I458" s="739" t="s">
        <v>1812</v>
      </c>
      <c r="J458" s="739" t="s">
        <v>1813</v>
      </c>
      <c r="K458" s="739" t="s">
        <v>1814</v>
      </c>
      <c r="L458" s="741">
        <v>60.21</v>
      </c>
      <c r="M458" s="741">
        <v>4</v>
      </c>
      <c r="N458" s="742">
        <v>240.84</v>
      </c>
    </row>
    <row r="459" spans="1:14" ht="14.4" customHeight="1" x14ac:dyDescent="0.3">
      <c r="A459" s="737" t="s">
        <v>560</v>
      </c>
      <c r="B459" s="738" t="s">
        <v>1972</v>
      </c>
      <c r="C459" s="739" t="s">
        <v>577</v>
      </c>
      <c r="D459" s="740" t="s">
        <v>578</v>
      </c>
      <c r="E459" s="739" t="s">
        <v>586</v>
      </c>
      <c r="F459" s="740" t="s">
        <v>1973</v>
      </c>
      <c r="G459" s="739" t="s">
        <v>587</v>
      </c>
      <c r="H459" s="739" t="s">
        <v>954</v>
      </c>
      <c r="I459" s="739" t="s">
        <v>955</v>
      </c>
      <c r="J459" s="739" t="s">
        <v>956</v>
      </c>
      <c r="K459" s="739" t="s">
        <v>957</v>
      </c>
      <c r="L459" s="741">
        <v>2866.38</v>
      </c>
      <c r="M459" s="741">
        <v>1</v>
      </c>
      <c r="N459" s="742">
        <v>2866.38</v>
      </c>
    </row>
    <row r="460" spans="1:14" ht="14.4" customHeight="1" x14ac:dyDescent="0.3">
      <c r="A460" s="737" t="s">
        <v>560</v>
      </c>
      <c r="B460" s="738" t="s">
        <v>1972</v>
      </c>
      <c r="C460" s="739" t="s">
        <v>577</v>
      </c>
      <c r="D460" s="740" t="s">
        <v>578</v>
      </c>
      <c r="E460" s="739" t="s">
        <v>586</v>
      </c>
      <c r="F460" s="740" t="s">
        <v>1973</v>
      </c>
      <c r="G460" s="739" t="s">
        <v>587</v>
      </c>
      <c r="H460" s="739" t="s">
        <v>960</v>
      </c>
      <c r="I460" s="739" t="s">
        <v>961</v>
      </c>
      <c r="J460" s="739" t="s">
        <v>962</v>
      </c>
      <c r="K460" s="739" t="s">
        <v>655</v>
      </c>
      <c r="L460" s="741">
        <v>71.010000000000005</v>
      </c>
      <c r="M460" s="741">
        <v>5</v>
      </c>
      <c r="N460" s="742">
        <v>355.05</v>
      </c>
    </row>
    <row r="461" spans="1:14" ht="14.4" customHeight="1" x14ac:dyDescent="0.3">
      <c r="A461" s="737" t="s">
        <v>560</v>
      </c>
      <c r="B461" s="738" t="s">
        <v>1972</v>
      </c>
      <c r="C461" s="739" t="s">
        <v>577</v>
      </c>
      <c r="D461" s="740" t="s">
        <v>578</v>
      </c>
      <c r="E461" s="739" t="s">
        <v>586</v>
      </c>
      <c r="F461" s="740" t="s">
        <v>1973</v>
      </c>
      <c r="G461" s="739" t="s">
        <v>587</v>
      </c>
      <c r="H461" s="739" t="s">
        <v>1815</v>
      </c>
      <c r="I461" s="739" t="s">
        <v>1816</v>
      </c>
      <c r="J461" s="739" t="s">
        <v>1817</v>
      </c>
      <c r="K461" s="739" t="s">
        <v>674</v>
      </c>
      <c r="L461" s="741">
        <v>44.230000000000011</v>
      </c>
      <c r="M461" s="741">
        <v>28</v>
      </c>
      <c r="N461" s="742">
        <v>1238.4400000000003</v>
      </c>
    </row>
    <row r="462" spans="1:14" ht="14.4" customHeight="1" x14ac:dyDescent="0.3">
      <c r="A462" s="737" t="s">
        <v>560</v>
      </c>
      <c r="B462" s="738" t="s">
        <v>1972</v>
      </c>
      <c r="C462" s="739" t="s">
        <v>577</v>
      </c>
      <c r="D462" s="740" t="s">
        <v>578</v>
      </c>
      <c r="E462" s="739" t="s">
        <v>586</v>
      </c>
      <c r="F462" s="740" t="s">
        <v>1973</v>
      </c>
      <c r="G462" s="739" t="s">
        <v>587</v>
      </c>
      <c r="H462" s="739" t="s">
        <v>963</v>
      </c>
      <c r="I462" s="739" t="s">
        <v>964</v>
      </c>
      <c r="J462" s="739" t="s">
        <v>965</v>
      </c>
      <c r="K462" s="739" t="s">
        <v>966</v>
      </c>
      <c r="L462" s="741">
        <v>94.52018994571317</v>
      </c>
      <c r="M462" s="741">
        <v>11</v>
      </c>
      <c r="N462" s="742">
        <v>1039.7220894028449</v>
      </c>
    </row>
    <row r="463" spans="1:14" ht="14.4" customHeight="1" x14ac:dyDescent="0.3">
      <c r="A463" s="737" t="s">
        <v>560</v>
      </c>
      <c r="B463" s="738" t="s">
        <v>1972</v>
      </c>
      <c r="C463" s="739" t="s">
        <v>577</v>
      </c>
      <c r="D463" s="740" t="s">
        <v>578</v>
      </c>
      <c r="E463" s="739" t="s">
        <v>586</v>
      </c>
      <c r="F463" s="740" t="s">
        <v>1973</v>
      </c>
      <c r="G463" s="739" t="s">
        <v>587</v>
      </c>
      <c r="H463" s="739" t="s">
        <v>1818</v>
      </c>
      <c r="I463" s="739" t="s">
        <v>1819</v>
      </c>
      <c r="J463" s="739" t="s">
        <v>1820</v>
      </c>
      <c r="K463" s="739" t="s">
        <v>1821</v>
      </c>
      <c r="L463" s="741">
        <v>254.97999999999996</v>
      </c>
      <c r="M463" s="741">
        <v>1</v>
      </c>
      <c r="N463" s="742">
        <v>254.97999999999996</v>
      </c>
    </row>
    <row r="464" spans="1:14" ht="14.4" customHeight="1" x14ac:dyDescent="0.3">
      <c r="A464" s="737" t="s">
        <v>560</v>
      </c>
      <c r="B464" s="738" t="s">
        <v>1972</v>
      </c>
      <c r="C464" s="739" t="s">
        <v>577</v>
      </c>
      <c r="D464" s="740" t="s">
        <v>578</v>
      </c>
      <c r="E464" s="739" t="s">
        <v>586</v>
      </c>
      <c r="F464" s="740" t="s">
        <v>1973</v>
      </c>
      <c r="G464" s="739" t="s">
        <v>587</v>
      </c>
      <c r="H464" s="739" t="s">
        <v>1822</v>
      </c>
      <c r="I464" s="739" t="s">
        <v>1823</v>
      </c>
      <c r="J464" s="739" t="s">
        <v>1824</v>
      </c>
      <c r="K464" s="739" t="s">
        <v>883</v>
      </c>
      <c r="L464" s="741">
        <v>57.939931210754636</v>
      </c>
      <c r="M464" s="741">
        <v>75</v>
      </c>
      <c r="N464" s="742">
        <v>4345.4948408065975</v>
      </c>
    </row>
    <row r="465" spans="1:14" ht="14.4" customHeight="1" x14ac:dyDescent="0.3">
      <c r="A465" s="737" t="s">
        <v>560</v>
      </c>
      <c r="B465" s="738" t="s">
        <v>1972</v>
      </c>
      <c r="C465" s="739" t="s">
        <v>577</v>
      </c>
      <c r="D465" s="740" t="s">
        <v>578</v>
      </c>
      <c r="E465" s="739" t="s">
        <v>586</v>
      </c>
      <c r="F465" s="740" t="s">
        <v>1973</v>
      </c>
      <c r="G465" s="739" t="s">
        <v>587</v>
      </c>
      <c r="H465" s="739" t="s">
        <v>1929</v>
      </c>
      <c r="I465" s="739" t="s">
        <v>1930</v>
      </c>
      <c r="J465" s="739" t="s">
        <v>1931</v>
      </c>
      <c r="K465" s="739" t="s">
        <v>1932</v>
      </c>
      <c r="L465" s="741">
        <v>55.349999999999966</v>
      </c>
      <c r="M465" s="741">
        <v>1</v>
      </c>
      <c r="N465" s="742">
        <v>55.349999999999966</v>
      </c>
    </row>
    <row r="466" spans="1:14" ht="14.4" customHeight="1" x14ac:dyDescent="0.3">
      <c r="A466" s="737" t="s">
        <v>560</v>
      </c>
      <c r="B466" s="738" t="s">
        <v>1972</v>
      </c>
      <c r="C466" s="739" t="s">
        <v>577</v>
      </c>
      <c r="D466" s="740" t="s">
        <v>578</v>
      </c>
      <c r="E466" s="739" t="s">
        <v>586</v>
      </c>
      <c r="F466" s="740" t="s">
        <v>1973</v>
      </c>
      <c r="G466" s="739" t="s">
        <v>587</v>
      </c>
      <c r="H466" s="739" t="s">
        <v>588</v>
      </c>
      <c r="I466" s="739" t="s">
        <v>589</v>
      </c>
      <c r="J466" s="739" t="s">
        <v>590</v>
      </c>
      <c r="K466" s="739" t="s">
        <v>591</v>
      </c>
      <c r="L466" s="741">
        <v>537.87</v>
      </c>
      <c r="M466" s="741">
        <v>6</v>
      </c>
      <c r="N466" s="742">
        <v>3227.22</v>
      </c>
    </row>
    <row r="467" spans="1:14" ht="14.4" customHeight="1" x14ac:dyDescent="0.3">
      <c r="A467" s="737" t="s">
        <v>560</v>
      </c>
      <c r="B467" s="738" t="s">
        <v>1972</v>
      </c>
      <c r="C467" s="739" t="s">
        <v>577</v>
      </c>
      <c r="D467" s="740" t="s">
        <v>578</v>
      </c>
      <c r="E467" s="739" t="s">
        <v>586</v>
      </c>
      <c r="F467" s="740" t="s">
        <v>1973</v>
      </c>
      <c r="G467" s="739" t="s">
        <v>587</v>
      </c>
      <c r="H467" s="739" t="s">
        <v>592</v>
      </c>
      <c r="I467" s="739" t="s">
        <v>593</v>
      </c>
      <c r="J467" s="739" t="s">
        <v>590</v>
      </c>
      <c r="K467" s="739" t="s">
        <v>594</v>
      </c>
      <c r="L467" s="741">
        <v>312.84000000000003</v>
      </c>
      <c r="M467" s="741">
        <v>13</v>
      </c>
      <c r="N467" s="742">
        <v>4066.92</v>
      </c>
    </row>
    <row r="468" spans="1:14" ht="14.4" customHeight="1" x14ac:dyDescent="0.3">
      <c r="A468" s="737" t="s">
        <v>560</v>
      </c>
      <c r="B468" s="738" t="s">
        <v>1972</v>
      </c>
      <c r="C468" s="739" t="s">
        <v>577</v>
      </c>
      <c r="D468" s="740" t="s">
        <v>578</v>
      </c>
      <c r="E468" s="739" t="s">
        <v>586</v>
      </c>
      <c r="F468" s="740" t="s">
        <v>1973</v>
      </c>
      <c r="G468" s="739" t="s">
        <v>587</v>
      </c>
      <c r="H468" s="739" t="s">
        <v>1008</v>
      </c>
      <c r="I468" s="739" t="s">
        <v>1009</v>
      </c>
      <c r="J468" s="739" t="s">
        <v>590</v>
      </c>
      <c r="K468" s="739" t="s">
        <v>1010</v>
      </c>
      <c r="L468" s="741">
        <v>255.19999999999996</v>
      </c>
      <c r="M468" s="741">
        <v>9</v>
      </c>
      <c r="N468" s="742">
        <v>2296.7999999999997</v>
      </c>
    </row>
    <row r="469" spans="1:14" ht="14.4" customHeight="1" x14ac:dyDescent="0.3">
      <c r="A469" s="737" t="s">
        <v>560</v>
      </c>
      <c r="B469" s="738" t="s">
        <v>1972</v>
      </c>
      <c r="C469" s="739" t="s">
        <v>577</v>
      </c>
      <c r="D469" s="740" t="s">
        <v>578</v>
      </c>
      <c r="E469" s="739" t="s">
        <v>586</v>
      </c>
      <c r="F469" s="740" t="s">
        <v>1973</v>
      </c>
      <c r="G469" s="739" t="s">
        <v>587</v>
      </c>
      <c r="H469" s="739" t="s">
        <v>1040</v>
      </c>
      <c r="I469" s="739" t="s">
        <v>1041</v>
      </c>
      <c r="J469" s="739" t="s">
        <v>1042</v>
      </c>
      <c r="K469" s="739" t="s">
        <v>1043</v>
      </c>
      <c r="L469" s="741">
        <v>46.82621072063084</v>
      </c>
      <c r="M469" s="741">
        <v>40</v>
      </c>
      <c r="N469" s="742">
        <v>1873.0484288252335</v>
      </c>
    </row>
    <row r="470" spans="1:14" ht="14.4" customHeight="1" x14ac:dyDescent="0.3">
      <c r="A470" s="737" t="s">
        <v>560</v>
      </c>
      <c r="B470" s="738" t="s">
        <v>1972</v>
      </c>
      <c r="C470" s="739" t="s">
        <v>577</v>
      </c>
      <c r="D470" s="740" t="s">
        <v>578</v>
      </c>
      <c r="E470" s="739" t="s">
        <v>586</v>
      </c>
      <c r="F470" s="740" t="s">
        <v>1973</v>
      </c>
      <c r="G470" s="739" t="s">
        <v>587</v>
      </c>
      <c r="H470" s="739" t="s">
        <v>1051</v>
      </c>
      <c r="I470" s="739" t="s">
        <v>604</v>
      </c>
      <c r="J470" s="739" t="s">
        <v>1052</v>
      </c>
      <c r="K470" s="739" t="s">
        <v>1053</v>
      </c>
      <c r="L470" s="741">
        <v>23.700274016812671</v>
      </c>
      <c r="M470" s="741">
        <v>48</v>
      </c>
      <c r="N470" s="742">
        <v>1137.6131528070082</v>
      </c>
    </row>
    <row r="471" spans="1:14" ht="14.4" customHeight="1" x14ac:dyDescent="0.3">
      <c r="A471" s="737" t="s">
        <v>560</v>
      </c>
      <c r="B471" s="738" t="s">
        <v>1972</v>
      </c>
      <c r="C471" s="739" t="s">
        <v>577</v>
      </c>
      <c r="D471" s="740" t="s">
        <v>578</v>
      </c>
      <c r="E471" s="739" t="s">
        <v>586</v>
      </c>
      <c r="F471" s="740" t="s">
        <v>1973</v>
      </c>
      <c r="G471" s="739" t="s">
        <v>587</v>
      </c>
      <c r="H471" s="739" t="s">
        <v>1933</v>
      </c>
      <c r="I471" s="739" t="s">
        <v>1934</v>
      </c>
      <c r="J471" s="739" t="s">
        <v>1935</v>
      </c>
      <c r="K471" s="739" t="s">
        <v>1010</v>
      </c>
      <c r="L471" s="741">
        <v>4503.1590602075339</v>
      </c>
      <c r="M471" s="741">
        <v>2</v>
      </c>
      <c r="N471" s="742">
        <v>9006.3181204150678</v>
      </c>
    </row>
    <row r="472" spans="1:14" ht="14.4" customHeight="1" x14ac:dyDescent="0.3">
      <c r="A472" s="737" t="s">
        <v>560</v>
      </c>
      <c r="B472" s="738" t="s">
        <v>1972</v>
      </c>
      <c r="C472" s="739" t="s">
        <v>577</v>
      </c>
      <c r="D472" s="740" t="s">
        <v>578</v>
      </c>
      <c r="E472" s="739" t="s">
        <v>586</v>
      </c>
      <c r="F472" s="740" t="s">
        <v>1973</v>
      </c>
      <c r="G472" s="739" t="s">
        <v>587</v>
      </c>
      <c r="H472" s="739" t="s">
        <v>595</v>
      </c>
      <c r="I472" s="739" t="s">
        <v>596</v>
      </c>
      <c r="J472" s="739" t="s">
        <v>597</v>
      </c>
      <c r="K472" s="739" t="s">
        <v>598</v>
      </c>
      <c r="L472" s="741">
        <v>52.269242932622298</v>
      </c>
      <c r="M472" s="741">
        <v>2</v>
      </c>
      <c r="N472" s="742">
        <v>104.5384858652446</v>
      </c>
    </row>
    <row r="473" spans="1:14" ht="14.4" customHeight="1" x14ac:dyDescent="0.3">
      <c r="A473" s="737" t="s">
        <v>560</v>
      </c>
      <c r="B473" s="738" t="s">
        <v>1972</v>
      </c>
      <c r="C473" s="739" t="s">
        <v>577</v>
      </c>
      <c r="D473" s="740" t="s">
        <v>578</v>
      </c>
      <c r="E473" s="739" t="s">
        <v>586</v>
      </c>
      <c r="F473" s="740" t="s">
        <v>1973</v>
      </c>
      <c r="G473" s="739" t="s">
        <v>587</v>
      </c>
      <c r="H473" s="739" t="s">
        <v>1825</v>
      </c>
      <c r="I473" s="739" t="s">
        <v>1826</v>
      </c>
      <c r="J473" s="739" t="s">
        <v>1827</v>
      </c>
      <c r="K473" s="739" t="s">
        <v>1828</v>
      </c>
      <c r="L473" s="741">
        <v>351.19021574958447</v>
      </c>
      <c r="M473" s="741">
        <v>3</v>
      </c>
      <c r="N473" s="742">
        <v>1053.5706472487534</v>
      </c>
    </row>
    <row r="474" spans="1:14" ht="14.4" customHeight="1" x14ac:dyDescent="0.3">
      <c r="A474" s="737" t="s">
        <v>560</v>
      </c>
      <c r="B474" s="738" t="s">
        <v>1972</v>
      </c>
      <c r="C474" s="739" t="s">
        <v>577</v>
      </c>
      <c r="D474" s="740" t="s">
        <v>578</v>
      </c>
      <c r="E474" s="739" t="s">
        <v>586</v>
      </c>
      <c r="F474" s="740" t="s">
        <v>1973</v>
      </c>
      <c r="G474" s="739" t="s">
        <v>587</v>
      </c>
      <c r="H474" s="739" t="s">
        <v>599</v>
      </c>
      <c r="I474" s="739" t="s">
        <v>600</v>
      </c>
      <c r="J474" s="739" t="s">
        <v>601</v>
      </c>
      <c r="K474" s="739" t="s">
        <v>602</v>
      </c>
      <c r="L474" s="741">
        <v>275.30987002622277</v>
      </c>
      <c r="M474" s="741">
        <v>23</v>
      </c>
      <c r="N474" s="742">
        <v>6332.1270106031243</v>
      </c>
    </row>
    <row r="475" spans="1:14" ht="14.4" customHeight="1" x14ac:dyDescent="0.3">
      <c r="A475" s="737" t="s">
        <v>560</v>
      </c>
      <c r="B475" s="738" t="s">
        <v>1972</v>
      </c>
      <c r="C475" s="739" t="s">
        <v>577</v>
      </c>
      <c r="D475" s="740" t="s">
        <v>578</v>
      </c>
      <c r="E475" s="739" t="s">
        <v>586</v>
      </c>
      <c r="F475" s="740" t="s">
        <v>1973</v>
      </c>
      <c r="G475" s="739" t="s">
        <v>587</v>
      </c>
      <c r="H475" s="739" t="s">
        <v>1831</v>
      </c>
      <c r="I475" s="739" t="s">
        <v>1831</v>
      </c>
      <c r="J475" s="739" t="s">
        <v>1832</v>
      </c>
      <c r="K475" s="739" t="s">
        <v>1833</v>
      </c>
      <c r="L475" s="741">
        <v>179.8094256238748</v>
      </c>
      <c r="M475" s="741">
        <v>42</v>
      </c>
      <c r="N475" s="742">
        <v>7551.9958762027418</v>
      </c>
    </row>
    <row r="476" spans="1:14" ht="14.4" customHeight="1" x14ac:dyDescent="0.3">
      <c r="A476" s="737" t="s">
        <v>560</v>
      </c>
      <c r="B476" s="738" t="s">
        <v>1972</v>
      </c>
      <c r="C476" s="739" t="s">
        <v>577</v>
      </c>
      <c r="D476" s="740" t="s">
        <v>578</v>
      </c>
      <c r="E476" s="739" t="s">
        <v>586</v>
      </c>
      <c r="F476" s="740" t="s">
        <v>1973</v>
      </c>
      <c r="G476" s="739" t="s">
        <v>587</v>
      </c>
      <c r="H476" s="739" t="s">
        <v>1834</v>
      </c>
      <c r="I476" s="739" t="s">
        <v>1835</v>
      </c>
      <c r="J476" s="739" t="s">
        <v>1836</v>
      </c>
      <c r="K476" s="739" t="s">
        <v>1010</v>
      </c>
      <c r="L476" s="741">
        <v>2838</v>
      </c>
      <c r="M476" s="741">
        <v>8.25</v>
      </c>
      <c r="N476" s="742">
        <v>23413.5</v>
      </c>
    </row>
    <row r="477" spans="1:14" ht="14.4" customHeight="1" x14ac:dyDescent="0.3">
      <c r="A477" s="737" t="s">
        <v>560</v>
      </c>
      <c r="B477" s="738" t="s">
        <v>1972</v>
      </c>
      <c r="C477" s="739" t="s">
        <v>577</v>
      </c>
      <c r="D477" s="740" t="s">
        <v>578</v>
      </c>
      <c r="E477" s="739" t="s">
        <v>586</v>
      </c>
      <c r="F477" s="740" t="s">
        <v>1973</v>
      </c>
      <c r="G477" s="739" t="s">
        <v>587</v>
      </c>
      <c r="H477" s="739" t="s">
        <v>1843</v>
      </c>
      <c r="I477" s="739" t="s">
        <v>1844</v>
      </c>
      <c r="J477" s="739" t="s">
        <v>1845</v>
      </c>
      <c r="K477" s="739" t="s">
        <v>1846</v>
      </c>
      <c r="L477" s="741">
        <v>189.72</v>
      </c>
      <c r="M477" s="741">
        <v>1</v>
      </c>
      <c r="N477" s="742">
        <v>189.72</v>
      </c>
    </row>
    <row r="478" spans="1:14" ht="14.4" customHeight="1" x14ac:dyDescent="0.3">
      <c r="A478" s="737" t="s">
        <v>560</v>
      </c>
      <c r="B478" s="738" t="s">
        <v>1972</v>
      </c>
      <c r="C478" s="739" t="s">
        <v>577</v>
      </c>
      <c r="D478" s="740" t="s">
        <v>578</v>
      </c>
      <c r="E478" s="739" t="s">
        <v>586</v>
      </c>
      <c r="F478" s="740" t="s">
        <v>1973</v>
      </c>
      <c r="G478" s="739" t="s">
        <v>587</v>
      </c>
      <c r="H478" s="739" t="s">
        <v>1150</v>
      </c>
      <c r="I478" s="739" t="s">
        <v>1150</v>
      </c>
      <c r="J478" s="739" t="s">
        <v>1151</v>
      </c>
      <c r="K478" s="739" t="s">
        <v>1152</v>
      </c>
      <c r="L478" s="741">
        <v>667.93000000000006</v>
      </c>
      <c r="M478" s="741">
        <v>4</v>
      </c>
      <c r="N478" s="742">
        <v>2671.7200000000003</v>
      </c>
    </row>
    <row r="479" spans="1:14" ht="14.4" customHeight="1" x14ac:dyDescent="0.3">
      <c r="A479" s="737" t="s">
        <v>560</v>
      </c>
      <c r="B479" s="738" t="s">
        <v>1972</v>
      </c>
      <c r="C479" s="739" t="s">
        <v>577</v>
      </c>
      <c r="D479" s="740" t="s">
        <v>578</v>
      </c>
      <c r="E479" s="739" t="s">
        <v>586</v>
      </c>
      <c r="F479" s="740" t="s">
        <v>1973</v>
      </c>
      <c r="G479" s="739" t="s">
        <v>587</v>
      </c>
      <c r="H479" s="739" t="s">
        <v>1153</v>
      </c>
      <c r="I479" s="739" t="s">
        <v>1154</v>
      </c>
      <c r="J479" s="739" t="s">
        <v>1155</v>
      </c>
      <c r="K479" s="739" t="s">
        <v>1156</v>
      </c>
      <c r="L479" s="741">
        <v>539.3900000000001</v>
      </c>
      <c r="M479" s="741">
        <v>7</v>
      </c>
      <c r="N479" s="742">
        <v>3775.7300000000005</v>
      </c>
    </row>
    <row r="480" spans="1:14" ht="14.4" customHeight="1" x14ac:dyDescent="0.3">
      <c r="A480" s="737" t="s">
        <v>560</v>
      </c>
      <c r="B480" s="738" t="s">
        <v>1972</v>
      </c>
      <c r="C480" s="739" t="s">
        <v>577</v>
      </c>
      <c r="D480" s="740" t="s">
        <v>578</v>
      </c>
      <c r="E480" s="739" t="s">
        <v>586</v>
      </c>
      <c r="F480" s="740" t="s">
        <v>1973</v>
      </c>
      <c r="G480" s="739" t="s">
        <v>587</v>
      </c>
      <c r="H480" s="739" t="s">
        <v>1177</v>
      </c>
      <c r="I480" s="739" t="s">
        <v>1178</v>
      </c>
      <c r="J480" s="739" t="s">
        <v>1179</v>
      </c>
      <c r="K480" s="739" t="s">
        <v>1114</v>
      </c>
      <c r="L480" s="741">
        <v>80.367333333333349</v>
      </c>
      <c r="M480" s="741">
        <v>6</v>
      </c>
      <c r="N480" s="742">
        <v>482.20400000000006</v>
      </c>
    </row>
    <row r="481" spans="1:14" ht="14.4" customHeight="1" x14ac:dyDescent="0.3">
      <c r="A481" s="737" t="s">
        <v>560</v>
      </c>
      <c r="B481" s="738" t="s">
        <v>1972</v>
      </c>
      <c r="C481" s="739" t="s">
        <v>577</v>
      </c>
      <c r="D481" s="740" t="s">
        <v>578</v>
      </c>
      <c r="E481" s="739" t="s">
        <v>586</v>
      </c>
      <c r="F481" s="740" t="s">
        <v>1973</v>
      </c>
      <c r="G481" s="739" t="s">
        <v>587</v>
      </c>
      <c r="H481" s="739" t="s">
        <v>1847</v>
      </c>
      <c r="I481" s="739" t="s">
        <v>1848</v>
      </c>
      <c r="J481" s="739" t="s">
        <v>1849</v>
      </c>
      <c r="K481" s="739" t="s">
        <v>1850</v>
      </c>
      <c r="L481" s="741">
        <v>587.18799999999987</v>
      </c>
      <c r="M481" s="741">
        <v>10</v>
      </c>
      <c r="N481" s="742">
        <v>5871.8799999999992</v>
      </c>
    </row>
    <row r="482" spans="1:14" ht="14.4" customHeight="1" x14ac:dyDescent="0.3">
      <c r="A482" s="737" t="s">
        <v>560</v>
      </c>
      <c r="B482" s="738" t="s">
        <v>1972</v>
      </c>
      <c r="C482" s="739" t="s">
        <v>577</v>
      </c>
      <c r="D482" s="740" t="s">
        <v>578</v>
      </c>
      <c r="E482" s="739" t="s">
        <v>586</v>
      </c>
      <c r="F482" s="740" t="s">
        <v>1973</v>
      </c>
      <c r="G482" s="739" t="s">
        <v>587</v>
      </c>
      <c r="H482" s="739" t="s">
        <v>1855</v>
      </c>
      <c r="I482" s="739" t="s">
        <v>1856</v>
      </c>
      <c r="J482" s="739" t="s">
        <v>1857</v>
      </c>
      <c r="K482" s="739"/>
      <c r="L482" s="741">
        <v>943.73120000000006</v>
      </c>
      <c r="M482" s="741">
        <v>250</v>
      </c>
      <c r="N482" s="742">
        <v>235932.80000000002</v>
      </c>
    </row>
    <row r="483" spans="1:14" ht="14.4" customHeight="1" x14ac:dyDescent="0.3">
      <c r="A483" s="737" t="s">
        <v>560</v>
      </c>
      <c r="B483" s="738" t="s">
        <v>1972</v>
      </c>
      <c r="C483" s="739" t="s">
        <v>577</v>
      </c>
      <c r="D483" s="740" t="s">
        <v>578</v>
      </c>
      <c r="E483" s="739" t="s">
        <v>586</v>
      </c>
      <c r="F483" s="740" t="s">
        <v>1973</v>
      </c>
      <c r="G483" s="739" t="s">
        <v>587</v>
      </c>
      <c r="H483" s="739" t="s">
        <v>1858</v>
      </c>
      <c r="I483" s="739" t="s">
        <v>1859</v>
      </c>
      <c r="J483" s="739" t="s">
        <v>1860</v>
      </c>
      <c r="K483" s="739"/>
      <c r="L483" s="741">
        <v>24666.620000000006</v>
      </c>
      <c r="M483" s="741">
        <v>4</v>
      </c>
      <c r="N483" s="742">
        <v>98666.480000000025</v>
      </c>
    </row>
    <row r="484" spans="1:14" ht="14.4" customHeight="1" x14ac:dyDescent="0.3">
      <c r="A484" s="737" t="s">
        <v>560</v>
      </c>
      <c r="B484" s="738" t="s">
        <v>1972</v>
      </c>
      <c r="C484" s="739" t="s">
        <v>577</v>
      </c>
      <c r="D484" s="740" t="s">
        <v>578</v>
      </c>
      <c r="E484" s="739" t="s">
        <v>586</v>
      </c>
      <c r="F484" s="740" t="s">
        <v>1973</v>
      </c>
      <c r="G484" s="739" t="s">
        <v>587</v>
      </c>
      <c r="H484" s="739" t="s">
        <v>1190</v>
      </c>
      <c r="I484" s="739" t="s">
        <v>1190</v>
      </c>
      <c r="J484" s="739" t="s">
        <v>1191</v>
      </c>
      <c r="K484" s="739" t="s">
        <v>1192</v>
      </c>
      <c r="L484" s="741">
        <v>841.5</v>
      </c>
      <c r="M484" s="741">
        <v>45</v>
      </c>
      <c r="N484" s="742">
        <v>37867.5</v>
      </c>
    </row>
    <row r="485" spans="1:14" ht="14.4" customHeight="1" x14ac:dyDescent="0.3">
      <c r="A485" s="737" t="s">
        <v>560</v>
      </c>
      <c r="B485" s="738" t="s">
        <v>1972</v>
      </c>
      <c r="C485" s="739" t="s">
        <v>577</v>
      </c>
      <c r="D485" s="740" t="s">
        <v>578</v>
      </c>
      <c r="E485" s="739" t="s">
        <v>586</v>
      </c>
      <c r="F485" s="740" t="s">
        <v>1973</v>
      </c>
      <c r="G485" s="739" t="s">
        <v>587</v>
      </c>
      <c r="H485" s="739" t="s">
        <v>1864</v>
      </c>
      <c r="I485" s="739" t="s">
        <v>1865</v>
      </c>
      <c r="J485" s="739" t="s">
        <v>1866</v>
      </c>
      <c r="K485" s="739" t="s">
        <v>1867</v>
      </c>
      <c r="L485" s="741">
        <v>586.15</v>
      </c>
      <c r="M485" s="741">
        <v>10</v>
      </c>
      <c r="N485" s="742">
        <v>5861.5</v>
      </c>
    </row>
    <row r="486" spans="1:14" ht="14.4" customHeight="1" x14ac:dyDescent="0.3">
      <c r="A486" s="737" t="s">
        <v>560</v>
      </c>
      <c r="B486" s="738" t="s">
        <v>1972</v>
      </c>
      <c r="C486" s="739" t="s">
        <v>577</v>
      </c>
      <c r="D486" s="740" t="s">
        <v>578</v>
      </c>
      <c r="E486" s="739" t="s">
        <v>586</v>
      </c>
      <c r="F486" s="740" t="s">
        <v>1973</v>
      </c>
      <c r="G486" s="739" t="s">
        <v>587</v>
      </c>
      <c r="H486" s="739" t="s">
        <v>1193</v>
      </c>
      <c r="I486" s="739" t="s">
        <v>1194</v>
      </c>
      <c r="J486" s="739" t="s">
        <v>1195</v>
      </c>
      <c r="K486" s="739" t="s">
        <v>1196</v>
      </c>
      <c r="L486" s="741">
        <v>84.379977417570686</v>
      </c>
      <c r="M486" s="741">
        <v>12</v>
      </c>
      <c r="N486" s="742">
        <v>1012.5597290108482</v>
      </c>
    </row>
    <row r="487" spans="1:14" ht="14.4" customHeight="1" x14ac:dyDescent="0.3">
      <c r="A487" s="737" t="s">
        <v>560</v>
      </c>
      <c r="B487" s="738" t="s">
        <v>1972</v>
      </c>
      <c r="C487" s="739" t="s">
        <v>577</v>
      </c>
      <c r="D487" s="740" t="s">
        <v>578</v>
      </c>
      <c r="E487" s="739" t="s">
        <v>586</v>
      </c>
      <c r="F487" s="740" t="s">
        <v>1973</v>
      </c>
      <c r="G487" s="739" t="s">
        <v>587</v>
      </c>
      <c r="H487" s="739" t="s">
        <v>1197</v>
      </c>
      <c r="I487" s="739" t="s">
        <v>1198</v>
      </c>
      <c r="J487" s="739" t="s">
        <v>1199</v>
      </c>
      <c r="K487" s="739" t="s">
        <v>1200</v>
      </c>
      <c r="L487" s="741">
        <v>218.89997842398498</v>
      </c>
      <c r="M487" s="741">
        <v>5</v>
      </c>
      <c r="N487" s="742">
        <v>1094.4998921199249</v>
      </c>
    </row>
    <row r="488" spans="1:14" ht="14.4" customHeight="1" x14ac:dyDescent="0.3">
      <c r="A488" s="737" t="s">
        <v>560</v>
      </c>
      <c r="B488" s="738" t="s">
        <v>1972</v>
      </c>
      <c r="C488" s="739" t="s">
        <v>577</v>
      </c>
      <c r="D488" s="740" t="s">
        <v>578</v>
      </c>
      <c r="E488" s="739" t="s">
        <v>586</v>
      </c>
      <c r="F488" s="740" t="s">
        <v>1973</v>
      </c>
      <c r="G488" s="739" t="s">
        <v>587</v>
      </c>
      <c r="H488" s="739" t="s">
        <v>1208</v>
      </c>
      <c r="I488" s="739" t="s">
        <v>1208</v>
      </c>
      <c r="J488" s="739" t="s">
        <v>1209</v>
      </c>
      <c r="K488" s="739" t="s">
        <v>1010</v>
      </c>
      <c r="L488" s="741">
        <v>396</v>
      </c>
      <c r="M488" s="741">
        <v>35</v>
      </c>
      <c r="N488" s="742">
        <v>13860</v>
      </c>
    </row>
    <row r="489" spans="1:14" ht="14.4" customHeight="1" x14ac:dyDescent="0.3">
      <c r="A489" s="737" t="s">
        <v>560</v>
      </c>
      <c r="B489" s="738" t="s">
        <v>1972</v>
      </c>
      <c r="C489" s="739" t="s">
        <v>577</v>
      </c>
      <c r="D489" s="740" t="s">
        <v>578</v>
      </c>
      <c r="E489" s="739" t="s">
        <v>586</v>
      </c>
      <c r="F489" s="740" t="s">
        <v>1973</v>
      </c>
      <c r="G489" s="739" t="s">
        <v>587</v>
      </c>
      <c r="H489" s="739" t="s">
        <v>1871</v>
      </c>
      <c r="I489" s="739" t="s">
        <v>1871</v>
      </c>
      <c r="J489" s="739" t="s">
        <v>1083</v>
      </c>
      <c r="K489" s="739" t="s">
        <v>1872</v>
      </c>
      <c r="L489" s="741">
        <v>418</v>
      </c>
      <c r="M489" s="741">
        <v>1</v>
      </c>
      <c r="N489" s="742">
        <v>418</v>
      </c>
    </row>
    <row r="490" spans="1:14" ht="14.4" customHeight="1" x14ac:dyDescent="0.3">
      <c r="A490" s="737" t="s">
        <v>560</v>
      </c>
      <c r="B490" s="738" t="s">
        <v>1972</v>
      </c>
      <c r="C490" s="739" t="s">
        <v>577</v>
      </c>
      <c r="D490" s="740" t="s">
        <v>578</v>
      </c>
      <c r="E490" s="739" t="s">
        <v>586</v>
      </c>
      <c r="F490" s="740" t="s">
        <v>1973</v>
      </c>
      <c r="G490" s="739" t="s">
        <v>587</v>
      </c>
      <c r="H490" s="739" t="s">
        <v>1244</v>
      </c>
      <c r="I490" s="739" t="s">
        <v>604</v>
      </c>
      <c r="J490" s="739" t="s">
        <v>1245</v>
      </c>
      <c r="K490" s="739"/>
      <c r="L490" s="741">
        <v>57.135000000000019</v>
      </c>
      <c r="M490" s="741">
        <v>26</v>
      </c>
      <c r="N490" s="742">
        <v>1485.5100000000004</v>
      </c>
    </row>
    <row r="491" spans="1:14" ht="14.4" customHeight="1" x14ac:dyDescent="0.3">
      <c r="A491" s="737" t="s">
        <v>560</v>
      </c>
      <c r="B491" s="738" t="s">
        <v>1972</v>
      </c>
      <c r="C491" s="739" t="s">
        <v>577</v>
      </c>
      <c r="D491" s="740" t="s">
        <v>578</v>
      </c>
      <c r="E491" s="739" t="s">
        <v>586</v>
      </c>
      <c r="F491" s="740" t="s">
        <v>1973</v>
      </c>
      <c r="G491" s="739" t="s">
        <v>587</v>
      </c>
      <c r="H491" s="739" t="s">
        <v>1272</v>
      </c>
      <c r="I491" s="739" t="s">
        <v>1272</v>
      </c>
      <c r="J491" s="739" t="s">
        <v>1273</v>
      </c>
      <c r="K491" s="739" t="s">
        <v>728</v>
      </c>
      <c r="L491" s="741">
        <v>62.209845435733207</v>
      </c>
      <c r="M491" s="741">
        <v>110</v>
      </c>
      <c r="N491" s="742">
        <v>6843.0829979306527</v>
      </c>
    </row>
    <row r="492" spans="1:14" ht="14.4" customHeight="1" x14ac:dyDescent="0.3">
      <c r="A492" s="737" t="s">
        <v>560</v>
      </c>
      <c r="B492" s="738" t="s">
        <v>1972</v>
      </c>
      <c r="C492" s="739" t="s">
        <v>577</v>
      </c>
      <c r="D492" s="740" t="s">
        <v>578</v>
      </c>
      <c r="E492" s="739" t="s">
        <v>586</v>
      </c>
      <c r="F492" s="740" t="s">
        <v>1973</v>
      </c>
      <c r="G492" s="739" t="s">
        <v>587</v>
      </c>
      <c r="H492" s="739" t="s">
        <v>1277</v>
      </c>
      <c r="I492" s="739" t="s">
        <v>1277</v>
      </c>
      <c r="J492" s="739" t="s">
        <v>1278</v>
      </c>
      <c r="K492" s="739" t="s">
        <v>1279</v>
      </c>
      <c r="L492" s="741">
        <v>199.98000000000002</v>
      </c>
      <c r="M492" s="741">
        <v>119</v>
      </c>
      <c r="N492" s="742">
        <v>23797.620000000003</v>
      </c>
    </row>
    <row r="493" spans="1:14" ht="14.4" customHeight="1" x14ac:dyDescent="0.3">
      <c r="A493" s="737" t="s">
        <v>560</v>
      </c>
      <c r="B493" s="738" t="s">
        <v>1972</v>
      </c>
      <c r="C493" s="739" t="s">
        <v>577</v>
      </c>
      <c r="D493" s="740" t="s">
        <v>578</v>
      </c>
      <c r="E493" s="739" t="s">
        <v>586</v>
      </c>
      <c r="F493" s="740" t="s">
        <v>1973</v>
      </c>
      <c r="G493" s="739" t="s">
        <v>587</v>
      </c>
      <c r="H493" s="739" t="s">
        <v>1289</v>
      </c>
      <c r="I493" s="739" t="s">
        <v>1289</v>
      </c>
      <c r="J493" s="739" t="s">
        <v>1290</v>
      </c>
      <c r="K493" s="739" t="s">
        <v>1291</v>
      </c>
      <c r="L493" s="741">
        <v>264.98999999999995</v>
      </c>
      <c r="M493" s="741">
        <v>112</v>
      </c>
      <c r="N493" s="742">
        <v>29678.879999999994</v>
      </c>
    </row>
    <row r="494" spans="1:14" ht="14.4" customHeight="1" x14ac:dyDescent="0.3">
      <c r="A494" s="737" t="s">
        <v>560</v>
      </c>
      <c r="B494" s="738" t="s">
        <v>1972</v>
      </c>
      <c r="C494" s="739" t="s">
        <v>577</v>
      </c>
      <c r="D494" s="740" t="s">
        <v>578</v>
      </c>
      <c r="E494" s="739" t="s">
        <v>586</v>
      </c>
      <c r="F494" s="740" t="s">
        <v>1973</v>
      </c>
      <c r="G494" s="739" t="s">
        <v>587</v>
      </c>
      <c r="H494" s="739" t="s">
        <v>1879</v>
      </c>
      <c r="I494" s="739" t="s">
        <v>1879</v>
      </c>
      <c r="J494" s="739" t="s">
        <v>1880</v>
      </c>
      <c r="K494" s="739" t="s">
        <v>1881</v>
      </c>
      <c r="L494" s="741">
        <v>220.30000000000004</v>
      </c>
      <c r="M494" s="741">
        <v>3</v>
      </c>
      <c r="N494" s="742">
        <v>660.90000000000009</v>
      </c>
    </row>
    <row r="495" spans="1:14" ht="14.4" customHeight="1" x14ac:dyDescent="0.3">
      <c r="A495" s="737" t="s">
        <v>560</v>
      </c>
      <c r="B495" s="738" t="s">
        <v>1972</v>
      </c>
      <c r="C495" s="739" t="s">
        <v>577</v>
      </c>
      <c r="D495" s="740" t="s">
        <v>578</v>
      </c>
      <c r="E495" s="739" t="s">
        <v>586</v>
      </c>
      <c r="F495" s="740" t="s">
        <v>1973</v>
      </c>
      <c r="G495" s="739" t="s">
        <v>587</v>
      </c>
      <c r="H495" s="739" t="s">
        <v>1936</v>
      </c>
      <c r="I495" s="739" t="s">
        <v>1936</v>
      </c>
      <c r="J495" s="739" t="s">
        <v>1937</v>
      </c>
      <c r="K495" s="739" t="s">
        <v>1938</v>
      </c>
      <c r="L495" s="741">
        <v>112.9699999999999</v>
      </c>
      <c r="M495" s="741">
        <v>8</v>
      </c>
      <c r="N495" s="742">
        <v>903.7599999999992</v>
      </c>
    </row>
    <row r="496" spans="1:14" ht="14.4" customHeight="1" x14ac:dyDescent="0.3">
      <c r="A496" s="737" t="s">
        <v>560</v>
      </c>
      <c r="B496" s="738" t="s">
        <v>1972</v>
      </c>
      <c r="C496" s="739" t="s">
        <v>577</v>
      </c>
      <c r="D496" s="740" t="s">
        <v>578</v>
      </c>
      <c r="E496" s="739" t="s">
        <v>586</v>
      </c>
      <c r="F496" s="740" t="s">
        <v>1973</v>
      </c>
      <c r="G496" s="739" t="s">
        <v>607</v>
      </c>
      <c r="H496" s="739" t="s">
        <v>1338</v>
      </c>
      <c r="I496" s="739" t="s">
        <v>1339</v>
      </c>
      <c r="J496" s="739" t="s">
        <v>1340</v>
      </c>
      <c r="K496" s="739" t="s">
        <v>1341</v>
      </c>
      <c r="L496" s="741">
        <v>56.880029697207888</v>
      </c>
      <c r="M496" s="741">
        <v>94</v>
      </c>
      <c r="N496" s="742">
        <v>5346.7227915375415</v>
      </c>
    </row>
    <row r="497" spans="1:14" ht="14.4" customHeight="1" x14ac:dyDescent="0.3">
      <c r="A497" s="737" t="s">
        <v>560</v>
      </c>
      <c r="B497" s="738" t="s">
        <v>1972</v>
      </c>
      <c r="C497" s="739" t="s">
        <v>577</v>
      </c>
      <c r="D497" s="740" t="s">
        <v>578</v>
      </c>
      <c r="E497" s="739" t="s">
        <v>586</v>
      </c>
      <c r="F497" s="740" t="s">
        <v>1973</v>
      </c>
      <c r="G497" s="739" t="s">
        <v>607</v>
      </c>
      <c r="H497" s="739" t="s">
        <v>1380</v>
      </c>
      <c r="I497" s="739" t="s">
        <v>1381</v>
      </c>
      <c r="J497" s="739" t="s">
        <v>1344</v>
      </c>
      <c r="K497" s="739" t="s">
        <v>1382</v>
      </c>
      <c r="L497" s="741">
        <v>129.32999999999998</v>
      </c>
      <c r="M497" s="741">
        <v>7</v>
      </c>
      <c r="N497" s="742">
        <v>905.31</v>
      </c>
    </row>
    <row r="498" spans="1:14" ht="14.4" customHeight="1" x14ac:dyDescent="0.3">
      <c r="A498" s="737" t="s">
        <v>560</v>
      </c>
      <c r="B498" s="738" t="s">
        <v>1972</v>
      </c>
      <c r="C498" s="739" t="s">
        <v>577</v>
      </c>
      <c r="D498" s="740" t="s">
        <v>578</v>
      </c>
      <c r="E498" s="739" t="s">
        <v>586</v>
      </c>
      <c r="F498" s="740" t="s">
        <v>1973</v>
      </c>
      <c r="G498" s="739" t="s">
        <v>607</v>
      </c>
      <c r="H498" s="739" t="s">
        <v>1888</v>
      </c>
      <c r="I498" s="739" t="s">
        <v>1889</v>
      </c>
      <c r="J498" s="739" t="s">
        <v>1890</v>
      </c>
      <c r="K498" s="739" t="s">
        <v>1891</v>
      </c>
      <c r="L498" s="741">
        <v>50.170000000000016</v>
      </c>
      <c r="M498" s="741">
        <v>3</v>
      </c>
      <c r="N498" s="742">
        <v>150.51000000000005</v>
      </c>
    </row>
    <row r="499" spans="1:14" ht="14.4" customHeight="1" x14ac:dyDescent="0.3">
      <c r="A499" s="737" t="s">
        <v>560</v>
      </c>
      <c r="B499" s="738" t="s">
        <v>1972</v>
      </c>
      <c r="C499" s="739" t="s">
        <v>577</v>
      </c>
      <c r="D499" s="740" t="s">
        <v>578</v>
      </c>
      <c r="E499" s="739" t="s">
        <v>586</v>
      </c>
      <c r="F499" s="740" t="s">
        <v>1973</v>
      </c>
      <c r="G499" s="739" t="s">
        <v>607</v>
      </c>
      <c r="H499" s="739" t="s">
        <v>1417</v>
      </c>
      <c r="I499" s="739" t="s">
        <v>1418</v>
      </c>
      <c r="J499" s="739" t="s">
        <v>1419</v>
      </c>
      <c r="K499" s="739" t="s">
        <v>1420</v>
      </c>
      <c r="L499" s="741">
        <v>325.15999999999997</v>
      </c>
      <c r="M499" s="741">
        <v>17</v>
      </c>
      <c r="N499" s="742">
        <v>5527.7199999999993</v>
      </c>
    </row>
    <row r="500" spans="1:14" ht="14.4" customHeight="1" x14ac:dyDescent="0.3">
      <c r="A500" s="737" t="s">
        <v>560</v>
      </c>
      <c r="B500" s="738" t="s">
        <v>1972</v>
      </c>
      <c r="C500" s="739" t="s">
        <v>577</v>
      </c>
      <c r="D500" s="740" t="s">
        <v>578</v>
      </c>
      <c r="E500" s="739" t="s">
        <v>586</v>
      </c>
      <c r="F500" s="740" t="s">
        <v>1973</v>
      </c>
      <c r="G500" s="739" t="s">
        <v>607</v>
      </c>
      <c r="H500" s="739" t="s">
        <v>1900</v>
      </c>
      <c r="I500" s="739" t="s">
        <v>1900</v>
      </c>
      <c r="J500" s="739" t="s">
        <v>1901</v>
      </c>
      <c r="K500" s="739" t="s">
        <v>1902</v>
      </c>
      <c r="L500" s="741">
        <v>2032.8000000000002</v>
      </c>
      <c r="M500" s="741">
        <v>124</v>
      </c>
      <c r="N500" s="742">
        <v>252067.20000000001</v>
      </c>
    </row>
    <row r="501" spans="1:14" ht="14.4" customHeight="1" x14ac:dyDescent="0.3">
      <c r="A501" s="737" t="s">
        <v>560</v>
      </c>
      <c r="B501" s="738" t="s">
        <v>1972</v>
      </c>
      <c r="C501" s="739" t="s">
        <v>577</v>
      </c>
      <c r="D501" s="740" t="s">
        <v>578</v>
      </c>
      <c r="E501" s="739" t="s">
        <v>586</v>
      </c>
      <c r="F501" s="740" t="s">
        <v>1973</v>
      </c>
      <c r="G501" s="739" t="s">
        <v>607</v>
      </c>
      <c r="H501" s="739" t="s">
        <v>1906</v>
      </c>
      <c r="I501" s="739" t="s">
        <v>1906</v>
      </c>
      <c r="J501" s="739" t="s">
        <v>1907</v>
      </c>
      <c r="K501" s="739" t="s">
        <v>1908</v>
      </c>
      <c r="L501" s="741">
        <v>110.00002192201028</v>
      </c>
      <c r="M501" s="741">
        <v>51</v>
      </c>
      <c r="N501" s="742">
        <v>5610.0011180225238</v>
      </c>
    </row>
    <row r="502" spans="1:14" ht="14.4" customHeight="1" x14ac:dyDescent="0.3">
      <c r="A502" s="737" t="s">
        <v>560</v>
      </c>
      <c r="B502" s="738" t="s">
        <v>1972</v>
      </c>
      <c r="C502" s="739" t="s">
        <v>577</v>
      </c>
      <c r="D502" s="740" t="s">
        <v>578</v>
      </c>
      <c r="E502" s="739" t="s">
        <v>586</v>
      </c>
      <c r="F502" s="740" t="s">
        <v>1973</v>
      </c>
      <c r="G502" s="739" t="s">
        <v>607</v>
      </c>
      <c r="H502" s="739" t="s">
        <v>1909</v>
      </c>
      <c r="I502" s="739" t="s">
        <v>1909</v>
      </c>
      <c r="J502" s="739" t="s">
        <v>1910</v>
      </c>
      <c r="K502" s="739" t="s">
        <v>1911</v>
      </c>
      <c r="L502" s="741">
        <v>273.89996400383427</v>
      </c>
      <c r="M502" s="741">
        <v>15</v>
      </c>
      <c r="N502" s="742">
        <v>4108.4994600575137</v>
      </c>
    </row>
    <row r="503" spans="1:14" ht="14.4" customHeight="1" x14ac:dyDescent="0.3">
      <c r="A503" s="737" t="s">
        <v>560</v>
      </c>
      <c r="B503" s="738" t="s">
        <v>1972</v>
      </c>
      <c r="C503" s="739" t="s">
        <v>577</v>
      </c>
      <c r="D503" s="740" t="s">
        <v>578</v>
      </c>
      <c r="E503" s="739" t="s">
        <v>586</v>
      </c>
      <c r="F503" s="740" t="s">
        <v>1973</v>
      </c>
      <c r="G503" s="739" t="s">
        <v>607</v>
      </c>
      <c r="H503" s="739" t="s">
        <v>1912</v>
      </c>
      <c r="I503" s="739" t="s">
        <v>1912</v>
      </c>
      <c r="J503" s="739" t="s">
        <v>1913</v>
      </c>
      <c r="K503" s="739" t="s">
        <v>1914</v>
      </c>
      <c r="L503" s="741">
        <v>264</v>
      </c>
      <c r="M503" s="741">
        <v>25</v>
      </c>
      <c r="N503" s="742">
        <v>6600</v>
      </c>
    </row>
    <row r="504" spans="1:14" ht="14.4" customHeight="1" x14ac:dyDescent="0.3">
      <c r="A504" s="737" t="s">
        <v>560</v>
      </c>
      <c r="B504" s="738" t="s">
        <v>1972</v>
      </c>
      <c r="C504" s="739" t="s">
        <v>577</v>
      </c>
      <c r="D504" s="740" t="s">
        <v>578</v>
      </c>
      <c r="E504" s="739" t="s">
        <v>586</v>
      </c>
      <c r="F504" s="740" t="s">
        <v>1973</v>
      </c>
      <c r="G504" s="739" t="s">
        <v>607</v>
      </c>
      <c r="H504" s="739" t="s">
        <v>1466</v>
      </c>
      <c r="I504" s="739" t="s">
        <v>1466</v>
      </c>
      <c r="J504" s="739" t="s">
        <v>1467</v>
      </c>
      <c r="K504" s="739" t="s">
        <v>1468</v>
      </c>
      <c r="L504" s="741">
        <v>560.99984088974975</v>
      </c>
      <c r="M504" s="741">
        <v>36.799999999999997</v>
      </c>
      <c r="N504" s="742">
        <v>20644.794144742791</v>
      </c>
    </row>
    <row r="505" spans="1:14" ht="14.4" customHeight="1" x14ac:dyDescent="0.3">
      <c r="A505" s="737" t="s">
        <v>560</v>
      </c>
      <c r="B505" s="738" t="s">
        <v>1972</v>
      </c>
      <c r="C505" s="739" t="s">
        <v>577</v>
      </c>
      <c r="D505" s="740" t="s">
        <v>578</v>
      </c>
      <c r="E505" s="739" t="s">
        <v>586</v>
      </c>
      <c r="F505" s="740" t="s">
        <v>1973</v>
      </c>
      <c r="G505" s="739" t="s">
        <v>607</v>
      </c>
      <c r="H505" s="739" t="s">
        <v>1915</v>
      </c>
      <c r="I505" s="739" t="s">
        <v>1915</v>
      </c>
      <c r="J505" s="739" t="s">
        <v>1916</v>
      </c>
      <c r="K505" s="739" t="s">
        <v>1917</v>
      </c>
      <c r="L505" s="741">
        <v>49.370000000000005</v>
      </c>
      <c r="M505" s="741">
        <v>22</v>
      </c>
      <c r="N505" s="742">
        <v>1086.1400000000001</v>
      </c>
    </row>
    <row r="506" spans="1:14" ht="14.4" customHeight="1" x14ac:dyDescent="0.3">
      <c r="A506" s="737" t="s">
        <v>560</v>
      </c>
      <c r="B506" s="738" t="s">
        <v>1972</v>
      </c>
      <c r="C506" s="739" t="s">
        <v>577</v>
      </c>
      <c r="D506" s="740" t="s">
        <v>578</v>
      </c>
      <c r="E506" s="739" t="s">
        <v>586</v>
      </c>
      <c r="F506" s="740" t="s">
        <v>1973</v>
      </c>
      <c r="G506" s="739" t="s">
        <v>607</v>
      </c>
      <c r="H506" s="739" t="s">
        <v>1923</v>
      </c>
      <c r="I506" s="739" t="s">
        <v>1923</v>
      </c>
      <c r="J506" s="739" t="s">
        <v>1924</v>
      </c>
      <c r="K506" s="739" t="s">
        <v>1482</v>
      </c>
      <c r="L506" s="741">
        <v>457.14042239075718</v>
      </c>
      <c r="M506" s="741">
        <v>11</v>
      </c>
      <c r="N506" s="742">
        <v>5028.5446462983291</v>
      </c>
    </row>
    <row r="507" spans="1:14" ht="14.4" customHeight="1" x14ac:dyDescent="0.3">
      <c r="A507" s="737" t="s">
        <v>560</v>
      </c>
      <c r="B507" s="738" t="s">
        <v>1972</v>
      </c>
      <c r="C507" s="739" t="s">
        <v>580</v>
      </c>
      <c r="D507" s="740" t="s">
        <v>581</v>
      </c>
      <c r="E507" s="739" t="s">
        <v>586</v>
      </c>
      <c r="F507" s="740" t="s">
        <v>1973</v>
      </c>
      <c r="G507" s="739"/>
      <c r="H507" s="739" t="s">
        <v>1939</v>
      </c>
      <c r="I507" s="739" t="s">
        <v>1939</v>
      </c>
      <c r="J507" s="739" t="s">
        <v>1216</v>
      </c>
      <c r="K507" s="739" t="s">
        <v>1642</v>
      </c>
      <c r="L507" s="741">
        <v>103.31999999999998</v>
      </c>
      <c r="M507" s="741">
        <v>1</v>
      </c>
      <c r="N507" s="742">
        <v>103.31999999999998</v>
      </c>
    </row>
    <row r="508" spans="1:14" ht="14.4" customHeight="1" x14ac:dyDescent="0.3">
      <c r="A508" s="737" t="s">
        <v>560</v>
      </c>
      <c r="B508" s="738" t="s">
        <v>1972</v>
      </c>
      <c r="C508" s="739" t="s">
        <v>580</v>
      </c>
      <c r="D508" s="740" t="s">
        <v>581</v>
      </c>
      <c r="E508" s="739" t="s">
        <v>586</v>
      </c>
      <c r="F508" s="740" t="s">
        <v>1973</v>
      </c>
      <c r="G508" s="739" t="s">
        <v>587</v>
      </c>
      <c r="H508" s="739" t="s">
        <v>1940</v>
      </c>
      <c r="I508" s="739" t="s">
        <v>1941</v>
      </c>
      <c r="J508" s="739" t="s">
        <v>1942</v>
      </c>
      <c r="K508" s="739" t="s">
        <v>1943</v>
      </c>
      <c r="L508" s="741">
        <v>9.2950197624916946</v>
      </c>
      <c r="M508" s="741">
        <v>1</v>
      </c>
      <c r="N508" s="742">
        <v>9.2950197624916946</v>
      </c>
    </row>
    <row r="509" spans="1:14" ht="14.4" customHeight="1" x14ac:dyDescent="0.3">
      <c r="A509" s="737" t="s">
        <v>560</v>
      </c>
      <c r="B509" s="738" t="s">
        <v>1972</v>
      </c>
      <c r="C509" s="739" t="s">
        <v>580</v>
      </c>
      <c r="D509" s="740" t="s">
        <v>581</v>
      </c>
      <c r="E509" s="739" t="s">
        <v>586</v>
      </c>
      <c r="F509" s="740" t="s">
        <v>1973</v>
      </c>
      <c r="G509" s="739" t="s">
        <v>587</v>
      </c>
      <c r="H509" s="739" t="s">
        <v>859</v>
      </c>
      <c r="I509" s="739" t="s">
        <v>860</v>
      </c>
      <c r="J509" s="739" t="s">
        <v>861</v>
      </c>
      <c r="K509" s="739" t="s">
        <v>862</v>
      </c>
      <c r="L509" s="741">
        <v>28.410000000000011</v>
      </c>
      <c r="M509" s="741">
        <v>2</v>
      </c>
      <c r="N509" s="742">
        <v>56.820000000000022</v>
      </c>
    </row>
    <row r="510" spans="1:14" ht="14.4" customHeight="1" x14ac:dyDescent="0.3">
      <c r="A510" s="737" t="s">
        <v>560</v>
      </c>
      <c r="B510" s="738" t="s">
        <v>1972</v>
      </c>
      <c r="C510" s="739" t="s">
        <v>580</v>
      </c>
      <c r="D510" s="740" t="s">
        <v>581</v>
      </c>
      <c r="E510" s="739" t="s">
        <v>586</v>
      </c>
      <c r="F510" s="740" t="s">
        <v>1973</v>
      </c>
      <c r="G510" s="739" t="s">
        <v>587</v>
      </c>
      <c r="H510" s="739" t="s">
        <v>888</v>
      </c>
      <c r="I510" s="739" t="s">
        <v>889</v>
      </c>
      <c r="J510" s="739" t="s">
        <v>890</v>
      </c>
      <c r="K510" s="739" t="s">
        <v>891</v>
      </c>
      <c r="L510" s="741">
        <v>1592.8</v>
      </c>
      <c r="M510" s="741">
        <v>11</v>
      </c>
      <c r="N510" s="742">
        <v>17520.8</v>
      </c>
    </row>
    <row r="511" spans="1:14" ht="14.4" customHeight="1" x14ac:dyDescent="0.3">
      <c r="A511" s="737" t="s">
        <v>560</v>
      </c>
      <c r="B511" s="738" t="s">
        <v>1972</v>
      </c>
      <c r="C511" s="739" t="s">
        <v>580</v>
      </c>
      <c r="D511" s="740" t="s">
        <v>581</v>
      </c>
      <c r="E511" s="739" t="s">
        <v>586</v>
      </c>
      <c r="F511" s="740" t="s">
        <v>1973</v>
      </c>
      <c r="G511" s="739" t="s">
        <v>587</v>
      </c>
      <c r="H511" s="739" t="s">
        <v>1811</v>
      </c>
      <c r="I511" s="739" t="s">
        <v>1812</v>
      </c>
      <c r="J511" s="739" t="s">
        <v>1813</v>
      </c>
      <c r="K511" s="739" t="s">
        <v>1814</v>
      </c>
      <c r="L511" s="741">
        <v>60.213004191198479</v>
      </c>
      <c r="M511" s="741">
        <v>4</v>
      </c>
      <c r="N511" s="742">
        <v>240.85201676479392</v>
      </c>
    </row>
    <row r="512" spans="1:14" ht="14.4" customHeight="1" x14ac:dyDescent="0.3">
      <c r="A512" s="737" t="s">
        <v>560</v>
      </c>
      <c r="B512" s="738" t="s">
        <v>1972</v>
      </c>
      <c r="C512" s="739" t="s">
        <v>580</v>
      </c>
      <c r="D512" s="740" t="s">
        <v>581</v>
      </c>
      <c r="E512" s="739" t="s">
        <v>586</v>
      </c>
      <c r="F512" s="740" t="s">
        <v>1973</v>
      </c>
      <c r="G512" s="739" t="s">
        <v>587</v>
      </c>
      <c r="H512" s="739" t="s">
        <v>588</v>
      </c>
      <c r="I512" s="739" t="s">
        <v>589</v>
      </c>
      <c r="J512" s="739" t="s">
        <v>590</v>
      </c>
      <c r="K512" s="739" t="s">
        <v>591</v>
      </c>
      <c r="L512" s="741">
        <v>537.87</v>
      </c>
      <c r="M512" s="741">
        <v>3</v>
      </c>
      <c r="N512" s="742">
        <v>1613.6100000000001</v>
      </c>
    </row>
    <row r="513" spans="1:14" ht="14.4" customHeight="1" x14ac:dyDescent="0.3">
      <c r="A513" s="737" t="s">
        <v>560</v>
      </c>
      <c r="B513" s="738" t="s">
        <v>1972</v>
      </c>
      <c r="C513" s="739" t="s">
        <v>580</v>
      </c>
      <c r="D513" s="740" t="s">
        <v>581</v>
      </c>
      <c r="E513" s="739" t="s">
        <v>586</v>
      </c>
      <c r="F513" s="740" t="s">
        <v>1973</v>
      </c>
      <c r="G513" s="739" t="s">
        <v>587</v>
      </c>
      <c r="H513" s="739" t="s">
        <v>592</v>
      </c>
      <c r="I513" s="739" t="s">
        <v>593</v>
      </c>
      <c r="J513" s="739" t="s">
        <v>590</v>
      </c>
      <c r="K513" s="739" t="s">
        <v>594</v>
      </c>
      <c r="L513" s="741">
        <v>312.83999999999997</v>
      </c>
      <c r="M513" s="741">
        <v>2</v>
      </c>
      <c r="N513" s="742">
        <v>625.67999999999995</v>
      </c>
    </row>
    <row r="514" spans="1:14" ht="14.4" customHeight="1" x14ac:dyDescent="0.3">
      <c r="A514" s="737" t="s">
        <v>560</v>
      </c>
      <c r="B514" s="738" t="s">
        <v>1972</v>
      </c>
      <c r="C514" s="739" t="s">
        <v>580</v>
      </c>
      <c r="D514" s="740" t="s">
        <v>581</v>
      </c>
      <c r="E514" s="739" t="s">
        <v>586</v>
      </c>
      <c r="F514" s="740" t="s">
        <v>1973</v>
      </c>
      <c r="G514" s="739" t="s">
        <v>587</v>
      </c>
      <c r="H514" s="739" t="s">
        <v>1008</v>
      </c>
      <c r="I514" s="739" t="s">
        <v>1009</v>
      </c>
      <c r="J514" s="739" t="s">
        <v>590</v>
      </c>
      <c r="K514" s="739" t="s">
        <v>1010</v>
      </c>
      <c r="L514" s="741">
        <v>255.2</v>
      </c>
      <c r="M514" s="741">
        <v>10</v>
      </c>
      <c r="N514" s="742">
        <v>2552</v>
      </c>
    </row>
    <row r="515" spans="1:14" ht="14.4" customHeight="1" x14ac:dyDescent="0.3">
      <c r="A515" s="737" t="s">
        <v>560</v>
      </c>
      <c r="B515" s="738" t="s">
        <v>1972</v>
      </c>
      <c r="C515" s="739" t="s">
        <v>580</v>
      </c>
      <c r="D515" s="740" t="s">
        <v>581</v>
      </c>
      <c r="E515" s="739" t="s">
        <v>586</v>
      </c>
      <c r="F515" s="740" t="s">
        <v>1973</v>
      </c>
      <c r="G515" s="739" t="s">
        <v>587</v>
      </c>
      <c r="H515" s="739" t="s">
        <v>1040</v>
      </c>
      <c r="I515" s="739" t="s">
        <v>1041</v>
      </c>
      <c r="J515" s="739" t="s">
        <v>1042</v>
      </c>
      <c r="K515" s="739" t="s">
        <v>1043</v>
      </c>
      <c r="L515" s="741">
        <v>46.880240823578106</v>
      </c>
      <c r="M515" s="741">
        <v>5</v>
      </c>
      <c r="N515" s="742">
        <v>234.40120411789053</v>
      </c>
    </row>
    <row r="516" spans="1:14" ht="14.4" customHeight="1" x14ac:dyDescent="0.3">
      <c r="A516" s="737" t="s">
        <v>560</v>
      </c>
      <c r="B516" s="738" t="s">
        <v>1972</v>
      </c>
      <c r="C516" s="739" t="s">
        <v>580</v>
      </c>
      <c r="D516" s="740" t="s">
        <v>581</v>
      </c>
      <c r="E516" s="739" t="s">
        <v>586</v>
      </c>
      <c r="F516" s="740" t="s">
        <v>1973</v>
      </c>
      <c r="G516" s="739" t="s">
        <v>587</v>
      </c>
      <c r="H516" s="739" t="s">
        <v>1063</v>
      </c>
      <c r="I516" s="739" t="s">
        <v>1064</v>
      </c>
      <c r="J516" s="739" t="s">
        <v>1065</v>
      </c>
      <c r="K516" s="739" t="s">
        <v>1066</v>
      </c>
      <c r="L516" s="741">
        <v>111.52000000000001</v>
      </c>
      <c r="M516" s="741">
        <v>80</v>
      </c>
      <c r="N516" s="742">
        <v>8921.6</v>
      </c>
    </row>
    <row r="517" spans="1:14" ht="14.4" customHeight="1" x14ac:dyDescent="0.3">
      <c r="A517" s="737" t="s">
        <v>560</v>
      </c>
      <c r="B517" s="738" t="s">
        <v>1972</v>
      </c>
      <c r="C517" s="739" t="s">
        <v>580</v>
      </c>
      <c r="D517" s="740" t="s">
        <v>581</v>
      </c>
      <c r="E517" s="739" t="s">
        <v>586</v>
      </c>
      <c r="F517" s="740" t="s">
        <v>1973</v>
      </c>
      <c r="G517" s="739" t="s">
        <v>587</v>
      </c>
      <c r="H517" s="739" t="s">
        <v>1944</v>
      </c>
      <c r="I517" s="739" t="s">
        <v>1945</v>
      </c>
      <c r="J517" s="739" t="s">
        <v>1946</v>
      </c>
      <c r="K517" s="739" t="s">
        <v>619</v>
      </c>
      <c r="L517" s="741">
        <v>373.29599999999999</v>
      </c>
      <c r="M517" s="741">
        <v>1</v>
      </c>
      <c r="N517" s="742">
        <v>373.29599999999999</v>
      </c>
    </row>
    <row r="518" spans="1:14" ht="14.4" customHeight="1" x14ac:dyDescent="0.3">
      <c r="A518" s="737" t="s">
        <v>560</v>
      </c>
      <c r="B518" s="738" t="s">
        <v>1972</v>
      </c>
      <c r="C518" s="739" t="s">
        <v>580</v>
      </c>
      <c r="D518" s="740" t="s">
        <v>581</v>
      </c>
      <c r="E518" s="739" t="s">
        <v>586</v>
      </c>
      <c r="F518" s="740" t="s">
        <v>1973</v>
      </c>
      <c r="G518" s="739" t="s">
        <v>587</v>
      </c>
      <c r="H518" s="739" t="s">
        <v>599</v>
      </c>
      <c r="I518" s="739" t="s">
        <v>600</v>
      </c>
      <c r="J518" s="739" t="s">
        <v>601</v>
      </c>
      <c r="K518" s="739" t="s">
        <v>602</v>
      </c>
      <c r="L518" s="741">
        <v>275.31</v>
      </c>
      <c r="M518" s="741">
        <v>7</v>
      </c>
      <c r="N518" s="742">
        <v>1927.17</v>
      </c>
    </row>
    <row r="519" spans="1:14" ht="14.4" customHeight="1" x14ac:dyDescent="0.3">
      <c r="A519" s="737" t="s">
        <v>560</v>
      </c>
      <c r="B519" s="738" t="s">
        <v>1972</v>
      </c>
      <c r="C519" s="739" t="s">
        <v>580</v>
      </c>
      <c r="D519" s="740" t="s">
        <v>581</v>
      </c>
      <c r="E519" s="739" t="s">
        <v>586</v>
      </c>
      <c r="F519" s="740" t="s">
        <v>1973</v>
      </c>
      <c r="G519" s="739" t="s">
        <v>587</v>
      </c>
      <c r="H519" s="739" t="s">
        <v>1208</v>
      </c>
      <c r="I519" s="739" t="s">
        <v>1208</v>
      </c>
      <c r="J519" s="739" t="s">
        <v>1209</v>
      </c>
      <c r="K519" s="739" t="s">
        <v>1010</v>
      </c>
      <c r="L519" s="741">
        <v>396</v>
      </c>
      <c r="M519" s="741">
        <v>9</v>
      </c>
      <c r="N519" s="742">
        <v>3564</v>
      </c>
    </row>
    <row r="520" spans="1:14" ht="14.4" customHeight="1" x14ac:dyDescent="0.3">
      <c r="A520" s="737" t="s">
        <v>560</v>
      </c>
      <c r="B520" s="738" t="s">
        <v>1972</v>
      </c>
      <c r="C520" s="739" t="s">
        <v>580</v>
      </c>
      <c r="D520" s="740" t="s">
        <v>581</v>
      </c>
      <c r="E520" s="739" t="s">
        <v>586</v>
      </c>
      <c r="F520" s="740" t="s">
        <v>1973</v>
      </c>
      <c r="G520" s="739" t="s">
        <v>587</v>
      </c>
      <c r="H520" s="739" t="s">
        <v>1214</v>
      </c>
      <c r="I520" s="739" t="s">
        <v>1215</v>
      </c>
      <c r="J520" s="739" t="s">
        <v>1216</v>
      </c>
      <c r="K520" s="739" t="s">
        <v>1217</v>
      </c>
      <c r="L520" s="741">
        <v>107.33000000000003</v>
      </c>
      <c r="M520" s="741">
        <v>1</v>
      </c>
      <c r="N520" s="742">
        <v>107.33000000000003</v>
      </c>
    </row>
    <row r="521" spans="1:14" ht="14.4" customHeight="1" x14ac:dyDescent="0.3">
      <c r="A521" s="737" t="s">
        <v>560</v>
      </c>
      <c r="B521" s="738" t="s">
        <v>1972</v>
      </c>
      <c r="C521" s="739" t="s">
        <v>580</v>
      </c>
      <c r="D521" s="740" t="s">
        <v>581</v>
      </c>
      <c r="E521" s="739" t="s">
        <v>586</v>
      </c>
      <c r="F521" s="740" t="s">
        <v>1973</v>
      </c>
      <c r="G521" s="739" t="s">
        <v>587</v>
      </c>
      <c r="H521" s="739" t="s">
        <v>1947</v>
      </c>
      <c r="I521" s="739" t="s">
        <v>1948</v>
      </c>
      <c r="J521" s="739" t="s">
        <v>1949</v>
      </c>
      <c r="K521" s="739" t="s">
        <v>1950</v>
      </c>
      <c r="L521" s="741">
        <v>82.39</v>
      </c>
      <c r="M521" s="741">
        <v>1</v>
      </c>
      <c r="N521" s="742">
        <v>82.39</v>
      </c>
    </row>
    <row r="522" spans="1:14" ht="14.4" customHeight="1" x14ac:dyDescent="0.3">
      <c r="A522" s="737" t="s">
        <v>560</v>
      </c>
      <c r="B522" s="738" t="s">
        <v>1972</v>
      </c>
      <c r="C522" s="739" t="s">
        <v>580</v>
      </c>
      <c r="D522" s="740" t="s">
        <v>581</v>
      </c>
      <c r="E522" s="739" t="s">
        <v>586</v>
      </c>
      <c r="F522" s="740" t="s">
        <v>1973</v>
      </c>
      <c r="G522" s="739" t="s">
        <v>587</v>
      </c>
      <c r="H522" s="739" t="s">
        <v>1289</v>
      </c>
      <c r="I522" s="739" t="s">
        <v>1289</v>
      </c>
      <c r="J522" s="739" t="s">
        <v>1290</v>
      </c>
      <c r="K522" s="739" t="s">
        <v>1291</v>
      </c>
      <c r="L522" s="741">
        <v>264.99</v>
      </c>
      <c r="M522" s="741">
        <v>5</v>
      </c>
      <c r="N522" s="742">
        <v>1324.95</v>
      </c>
    </row>
    <row r="523" spans="1:14" ht="14.4" customHeight="1" x14ac:dyDescent="0.3">
      <c r="A523" s="737" t="s">
        <v>560</v>
      </c>
      <c r="B523" s="738" t="s">
        <v>1972</v>
      </c>
      <c r="C523" s="739" t="s">
        <v>580</v>
      </c>
      <c r="D523" s="740" t="s">
        <v>581</v>
      </c>
      <c r="E523" s="739" t="s">
        <v>586</v>
      </c>
      <c r="F523" s="740" t="s">
        <v>1973</v>
      </c>
      <c r="G523" s="739" t="s">
        <v>607</v>
      </c>
      <c r="H523" s="739" t="s">
        <v>1338</v>
      </c>
      <c r="I523" s="739" t="s">
        <v>1339</v>
      </c>
      <c r="J523" s="739" t="s">
        <v>1340</v>
      </c>
      <c r="K523" s="739" t="s">
        <v>1341</v>
      </c>
      <c r="L523" s="741">
        <v>56.880053602924704</v>
      </c>
      <c r="M523" s="741">
        <v>18</v>
      </c>
      <c r="N523" s="742">
        <v>1023.8409648526447</v>
      </c>
    </row>
    <row r="524" spans="1:14" ht="14.4" customHeight="1" x14ac:dyDescent="0.3">
      <c r="A524" s="737" t="s">
        <v>560</v>
      </c>
      <c r="B524" s="738" t="s">
        <v>1972</v>
      </c>
      <c r="C524" s="739" t="s">
        <v>580</v>
      </c>
      <c r="D524" s="740" t="s">
        <v>581</v>
      </c>
      <c r="E524" s="739" t="s">
        <v>586</v>
      </c>
      <c r="F524" s="740" t="s">
        <v>1973</v>
      </c>
      <c r="G524" s="739" t="s">
        <v>607</v>
      </c>
      <c r="H524" s="739" t="s">
        <v>1357</v>
      </c>
      <c r="I524" s="739" t="s">
        <v>1358</v>
      </c>
      <c r="J524" s="739" t="s">
        <v>1340</v>
      </c>
      <c r="K524" s="739" t="s">
        <v>1359</v>
      </c>
      <c r="L524" s="741">
        <v>44.59017973048644</v>
      </c>
      <c r="M524" s="741">
        <v>2</v>
      </c>
      <c r="N524" s="742">
        <v>89.18035946097288</v>
      </c>
    </row>
    <row r="525" spans="1:14" ht="14.4" customHeight="1" x14ac:dyDescent="0.3">
      <c r="A525" s="737" t="s">
        <v>560</v>
      </c>
      <c r="B525" s="738" t="s">
        <v>1972</v>
      </c>
      <c r="C525" s="739" t="s">
        <v>580</v>
      </c>
      <c r="D525" s="740" t="s">
        <v>581</v>
      </c>
      <c r="E525" s="739" t="s">
        <v>586</v>
      </c>
      <c r="F525" s="740" t="s">
        <v>1973</v>
      </c>
      <c r="G525" s="739" t="s">
        <v>607</v>
      </c>
      <c r="H525" s="739" t="s">
        <v>1951</v>
      </c>
      <c r="I525" s="739" t="s">
        <v>1951</v>
      </c>
      <c r="J525" s="739" t="s">
        <v>1952</v>
      </c>
      <c r="K525" s="739" t="s">
        <v>625</v>
      </c>
      <c r="L525" s="741">
        <v>149.12999999999997</v>
      </c>
      <c r="M525" s="741">
        <v>1</v>
      </c>
      <c r="N525" s="742">
        <v>149.12999999999997</v>
      </c>
    </row>
    <row r="526" spans="1:14" ht="14.4" customHeight="1" x14ac:dyDescent="0.3">
      <c r="A526" s="737" t="s">
        <v>560</v>
      </c>
      <c r="B526" s="738" t="s">
        <v>1972</v>
      </c>
      <c r="C526" s="739" t="s">
        <v>580</v>
      </c>
      <c r="D526" s="740" t="s">
        <v>581</v>
      </c>
      <c r="E526" s="739" t="s">
        <v>586</v>
      </c>
      <c r="F526" s="740" t="s">
        <v>1973</v>
      </c>
      <c r="G526" s="739" t="s">
        <v>607</v>
      </c>
      <c r="H526" s="739" t="s">
        <v>1417</v>
      </c>
      <c r="I526" s="739" t="s">
        <v>1418</v>
      </c>
      <c r="J526" s="739" t="s">
        <v>1419</v>
      </c>
      <c r="K526" s="739" t="s">
        <v>1420</v>
      </c>
      <c r="L526" s="741">
        <v>325.15999999999991</v>
      </c>
      <c r="M526" s="741">
        <v>9</v>
      </c>
      <c r="N526" s="742">
        <v>2926.4399999999991</v>
      </c>
    </row>
    <row r="527" spans="1:14" ht="14.4" customHeight="1" x14ac:dyDescent="0.3">
      <c r="A527" s="737" t="s">
        <v>560</v>
      </c>
      <c r="B527" s="738" t="s">
        <v>1972</v>
      </c>
      <c r="C527" s="739" t="s">
        <v>580</v>
      </c>
      <c r="D527" s="740" t="s">
        <v>581</v>
      </c>
      <c r="E527" s="739" t="s">
        <v>586</v>
      </c>
      <c r="F527" s="740" t="s">
        <v>1973</v>
      </c>
      <c r="G527" s="739" t="s">
        <v>607</v>
      </c>
      <c r="H527" s="739" t="s">
        <v>1450</v>
      </c>
      <c r="I527" s="739" t="s">
        <v>1450</v>
      </c>
      <c r="J527" s="739" t="s">
        <v>1451</v>
      </c>
      <c r="K527" s="739" t="s">
        <v>1452</v>
      </c>
      <c r="L527" s="741">
        <v>25.319999999999986</v>
      </c>
      <c r="M527" s="741">
        <v>1</v>
      </c>
      <c r="N527" s="742">
        <v>25.319999999999986</v>
      </c>
    </row>
    <row r="528" spans="1:14" ht="14.4" customHeight="1" x14ac:dyDescent="0.3">
      <c r="A528" s="737" t="s">
        <v>560</v>
      </c>
      <c r="B528" s="738" t="s">
        <v>1972</v>
      </c>
      <c r="C528" s="739" t="s">
        <v>580</v>
      </c>
      <c r="D528" s="740" t="s">
        <v>581</v>
      </c>
      <c r="E528" s="739" t="s">
        <v>586</v>
      </c>
      <c r="F528" s="740" t="s">
        <v>1973</v>
      </c>
      <c r="G528" s="739" t="s">
        <v>607</v>
      </c>
      <c r="H528" s="739" t="s">
        <v>1953</v>
      </c>
      <c r="I528" s="739" t="s">
        <v>1953</v>
      </c>
      <c r="J528" s="739" t="s">
        <v>1954</v>
      </c>
      <c r="K528" s="739" t="s">
        <v>1955</v>
      </c>
      <c r="L528" s="741">
        <v>57.7</v>
      </c>
      <c r="M528" s="741">
        <v>4</v>
      </c>
      <c r="N528" s="742">
        <v>230.8</v>
      </c>
    </row>
    <row r="529" spans="1:14" ht="14.4" customHeight="1" x14ac:dyDescent="0.3">
      <c r="A529" s="737" t="s">
        <v>560</v>
      </c>
      <c r="B529" s="738" t="s">
        <v>1972</v>
      </c>
      <c r="C529" s="739" t="s">
        <v>580</v>
      </c>
      <c r="D529" s="740" t="s">
        <v>581</v>
      </c>
      <c r="E529" s="739" t="s">
        <v>586</v>
      </c>
      <c r="F529" s="740" t="s">
        <v>1973</v>
      </c>
      <c r="G529" s="739" t="s">
        <v>607</v>
      </c>
      <c r="H529" s="739" t="s">
        <v>1912</v>
      </c>
      <c r="I529" s="739" t="s">
        <v>1912</v>
      </c>
      <c r="J529" s="739" t="s">
        <v>1913</v>
      </c>
      <c r="K529" s="739" t="s">
        <v>1914</v>
      </c>
      <c r="L529" s="741">
        <v>264</v>
      </c>
      <c r="M529" s="741">
        <v>2</v>
      </c>
      <c r="N529" s="742">
        <v>528</v>
      </c>
    </row>
    <row r="530" spans="1:14" ht="14.4" customHeight="1" x14ac:dyDescent="0.3">
      <c r="A530" s="737" t="s">
        <v>560</v>
      </c>
      <c r="B530" s="738" t="s">
        <v>1972</v>
      </c>
      <c r="C530" s="739" t="s">
        <v>583</v>
      </c>
      <c r="D530" s="740" t="s">
        <v>584</v>
      </c>
      <c r="E530" s="739" t="s">
        <v>586</v>
      </c>
      <c r="F530" s="740" t="s">
        <v>1973</v>
      </c>
      <c r="G530" s="739"/>
      <c r="H530" s="739" t="s">
        <v>1777</v>
      </c>
      <c r="I530" s="739" t="s">
        <v>1778</v>
      </c>
      <c r="J530" s="739" t="s">
        <v>1779</v>
      </c>
      <c r="K530" s="739" t="s">
        <v>1780</v>
      </c>
      <c r="L530" s="741">
        <v>1098.9000000000001</v>
      </c>
      <c r="M530" s="741">
        <v>1</v>
      </c>
      <c r="N530" s="742">
        <v>1098.9000000000001</v>
      </c>
    </row>
    <row r="531" spans="1:14" ht="14.4" customHeight="1" x14ac:dyDescent="0.3">
      <c r="A531" s="737" t="s">
        <v>560</v>
      </c>
      <c r="B531" s="738" t="s">
        <v>1972</v>
      </c>
      <c r="C531" s="739" t="s">
        <v>583</v>
      </c>
      <c r="D531" s="740" t="s">
        <v>584</v>
      </c>
      <c r="E531" s="739" t="s">
        <v>586</v>
      </c>
      <c r="F531" s="740" t="s">
        <v>1973</v>
      </c>
      <c r="G531" s="739"/>
      <c r="H531" s="739" t="s">
        <v>1789</v>
      </c>
      <c r="I531" s="739" t="s">
        <v>1790</v>
      </c>
      <c r="J531" s="739" t="s">
        <v>1791</v>
      </c>
      <c r="K531" s="739" t="s">
        <v>1792</v>
      </c>
      <c r="L531" s="741">
        <v>617.98000000000013</v>
      </c>
      <c r="M531" s="741">
        <v>4</v>
      </c>
      <c r="N531" s="742">
        <v>2471.9200000000005</v>
      </c>
    </row>
    <row r="532" spans="1:14" ht="14.4" customHeight="1" x14ac:dyDescent="0.3">
      <c r="A532" s="737" t="s">
        <v>560</v>
      </c>
      <c r="B532" s="738" t="s">
        <v>1972</v>
      </c>
      <c r="C532" s="739" t="s">
        <v>583</v>
      </c>
      <c r="D532" s="740" t="s">
        <v>584</v>
      </c>
      <c r="E532" s="739" t="s">
        <v>586</v>
      </c>
      <c r="F532" s="740" t="s">
        <v>1973</v>
      </c>
      <c r="G532" s="739"/>
      <c r="H532" s="739" t="s">
        <v>1956</v>
      </c>
      <c r="I532" s="739" t="s">
        <v>1957</v>
      </c>
      <c r="J532" s="739" t="s">
        <v>1958</v>
      </c>
      <c r="K532" s="739" t="s">
        <v>1959</v>
      </c>
      <c r="L532" s="741">
        <v>3553.2200000000007</v>
      </c>
      <c r="M532" s="741">
        <v>24</v>
      </c>
      <c r="N532" s="742">
        <v>85277.280000000013</v>
      </c>
    </row>
    <row r="533" spans="1:14" ht="14.4" customHeight="1" x14ac:dyDescent="0.3">
      <c r="A533" s="737" t="s">
        <v>560</v>
      </c>
      <c r="B533" s="738" t="s">
        <v>1972</v>
      </c>
      <c r="C533" s="739" t="s">
        <v>583</v>
      </c>
      <c r="D533" s="740" t="s">
        <v>584</v>
      </c>
      <c r="E533" s="739" t="s">
        <v>586</v>
      </c>
      <c r="F533" s="740" t="s">
        <v>1973</v>
      </c>
      <c r="G533" s="739" t="s">
        <v>587</v>
      </c>
      <c r="H533" s="739" t="s">
        <v>1960</v>
      </c>
      <c r="I533" s="739" t="s">
        <v>1960</v>
      </c>
      <c r="J533" s="739" t="s">
        <v>1961</v>
      </c>
      <c r="K533" s="739" t="s">
        <v>1962</v>
      </c>
      <c r="L533" s="741">
        <v>171.6</v>
      </c>
      <c r="M533" s="741">
        <v>1</v>
      </c>
      <c r="N533" s="742">
        <v>171.6</v>
      </c>
    </row>
    <row r="534" spans="1:14" ht="14.4" customHeight="1" x14ac:dyDescent="0.3">
      <c r="A534" s="737" t="s">
        <v>560</v>
      </c>
      <c r="B534" s="738" t="s">
        <v>1972</v>
      </c>
      <c r="C534" s="739" t="s">
        <v>583</v>
      </c>
      <c r="D534" s="740" t="s">
        <v>584</v>
      </c>
      <c r="E534" s="739" t="s">
        <v>586</v>
      </c>
      <c r="F534" s="740" t="s">
        <v>1973</v>
      </c>
      <c r="G534" s="739" t="s">
        <v>587</v>
      </c>
      <c r="H534" s="739" t="s">
        <v>1963</v>
      </c>
      <c r="I534" s="739" t="s">
        <v>1963</v>
      </c>
      <c r="J534" s="739" t="s">
        <v>1961</v>
      </c>
      <c r="K534" s="739" t="s">
        <v>1964</v>
      </c>
      <c r="L534" s="741">
        <v>92.95</v>
      </c>
      <c r="M534" s="741">
        <v>2</v>
      </c>
      <c r="N534" s="742">
        <v>185.9</v>
      </c>
    </row>
    <row r="535" spans="1:14" ht="14.4" customHeight="1" x14ac:dyDescent="0.3">
      <c r="A535" s="737" t="s">
        <v>560</v>
      </c>
      <c r="B535" s="738" t="s">
        <v>1972</v>
      </c>
      <c r="C535" s="739" t="s">
        <v>583</v>
      </c>
      <c r="D535" s="740" t="s">
        <v>584</v>
      </c>
      <c r="E535" s="739" t="s">
        <v>586</v>
      </c>
      <c r="F535" s="740" t="s">
        <v>1973</v>
      </c>
      <c r="G535" s="739" t="s">
        <v>587</v>
      </c>
      <c r="H535" s="739" t="s">
        <v>648</v>
      </c>
      <c r="I535" s="739" t="s">
        <v>649</v>
      </c>
      <c r="J535" s="739" t="s">
        <v>650</v>
      </c>
      <c r="K535" s="739" t="s">
        <v>651</v>
      </c>
      <c r="L535" s="741">
        <v>87.157499999999999</v>
      </c>
      <c r="M535" s="741">
        <v>4</v>
      </c>
      <c r="N535" s="742">
        <v>348.63</v>
      </c>
    </row>
    <row r="536" spans="1:14" ht="14.4" customHeight="1" x14ac:dyDescent="0.3">
      <c r="A536" s="737" t="s">
        <v>560</v>
      </c>
      <c r="B536" s="738" t="s">
        <v>1972</v>
      </c>
      <c r="C536" s="739" t="s">
        <v>583</v>
      </c>
      <c r="D536" s="740" t="s">
        <v>584</v>
      </c>
      <c r="E536" s="739" t="s">
        <v>586</v>
      </c>
      <c r="F536" s="740" t="s">
        <v>1973</v>
      </c>
      <c r="G536" s="739" t="s">
        <v>587</v>
      </c>
      <c r="H536" s="739" t="s">
        <v>659</v>
      </c>
      <c r="I536" s="739" t="s">
        <v>660</v>
      </c>
      <c r="J536" s="739" t="s">
        <v>661</v>
      </c>
      <c r="K536" s="739" t="s">
        <v>662</v>
      </c>
      <c r="L536" s="741">
        <v>177.21000000000004</v>
      </c>
      <c r="M536" s="741">
        <v>2</v>
      </c>
      <c r="N536" s="742">
        <v>354.42000000000007</v>
      </c>
    </row>
    <row r="537" spans="1:14" ht="14.4" customHeight="1" x14ac:dyDescent="0.3">
      <c r="A537" s="737" t="s">
        <v>560</v>
      </c>
      <c r="B537" s="738" t="s">
        <v>1972</v>
      </c>
      <c r="C537" s="739" t="s">
        <v>583</v>
      </c>
      <c r="D537" s="740" t="s">
        <v>584</v>
      </c>
      <c r="E537" s="739" t="s">
        <v>586</v>
      </c>
      <c r="F537" s="740" t="s">
        <v>1973</v>
      </c>
      <c r="G537" s="739" t="s">
        <v>587</v>
      </c>
      <c r="H537" s="739" t="s">
        <v>663</v>
      </c>
      <c r="I537" s="739" t="s">
        <v>664</v>
      </c>
      <c r="J537" s="739" t="s">
        <v>665</v>
      </c>
      <c r="K537" s="739" t="s">
        <v>666</v>
      </c>
      <c r="L537" s="741">
        <v>64.539633291238189</v>
      </c>
      <c r="M537" s="741">
        <v>6</v>
      </c>
      <c r="N537" s="742">
        <v>387.23779974742916</v>
      </c>
    </row>
    <row r="538" spans="1:14" ht="14.4" customHeight="1" x14ac:dyDescent="0.3">
      <c r="A538" s="737" t="s">
        <v>560</v>
      </c>
      <c r="B538" s="738" t="s">
        <v>1972</v>
      </c>
      <c r="C538" s="739" t="s">
        <v>583</v>
      </c>
      <c r="D538" s="740" t="s">
        <v>584</v>
      </c>
      <c r="E538" s="739" t="s">
        <v>586</v>
      </c>
      <c r="F538" s="740" t="s">
        <v>1973</v>
      </c>
      <c r="G538" s="739" t="s">
        <v>587</v>
      </c>
      <c r="H538" s="739" t="s">
        <v>702</v>
      </c>
      <c r="I538" s="739" t="s">
        <v>703</v>
      </c>
      <c r="J538" s="739" t="s">
        <v>704</v>
      </c>
      <c r="K538" s="739" t="s">
        <v>705</v>
      </c>
      <c r="L538" s="741">
        <v>29.900028357362896</v>
      </c>
      <c r="M538" s="741">
        <v>1</v>
      </c>
      <c r="N538" s="742">
        <v>29.900028357362896</v>
      </c>
    </row>
    <row r="539" spans="1:14" ht="14.4" customHeight="1" x14ac:dyDescent="0.3">
      <c r="A539" s="737" t="s">
        <v>560</v>
      </c>
      <c r="B539" s="738" t="s">
        <v>1972</v>
      </c>
      <c r="C539" s="739" t="s">
        <v>583</v>
      </c>
      <c r="D539" s="740" t="s">
        <v>584</v>
      </c>
      <c r="E539" s="739" t="s">
        <v>586</v>
      </c>
      <c r="F539" s="740" t="s">
        <v>1973</v>
      </c>
      <c r="G539" s="739" t="s">
        <v>587</v>
      </c>
      <c r="H539" s="739" t="s">
        <v>776</v>
      </c>
      <c r="I539" s="739" t="s">
        <v>777</v>
      </c>
      <c r="J539" s="739" t="s">
        <v>778</v>
      </c>
      <c r="K539" s="739" t="s">
        <v>779</v>
      </c>
      <c r="L539" s="741">
        <v>60.140000000000008</v>
      </c>
      <c r="M539" s="741">
        <v>6</v>
      </c>
      <c r="N539" s="742">
        <v>360.84000000000003</v>
      </c>
    </row>
    <row r="540" spans="1:14" ht="14.4" customHeight="1" x14ac:dyDescent="0.3">
      <c r="A540" s="737" t="s">
        <v>560</v>
      </c>
      <c r="B540" s="738" t="s">
        <v>1972</v>
      </c>
      <c r="C540" s="739" t="s">
        <v>583</v>
      </c>
      <c r="D540" s="740" t="s">
        <v>584</v>
      </c>
      <c r="E540" s="739" t="s">
        <v>586</v>
      </c>
      <c r="F540" s="740" t="s">
        <v>1973</v>
      </c>
      <c r="G540" s="739" t="s">
        <v>587</v>
      </c>
      <c r="H540" s="739" t="s">
        <v>872</v>
      </c>
      <c r="I540" s="739" t="s">
        <v>873</v>
      </c>
      <c r="J540" s="739" t="s">
        <v>874</v>
      </c>
      <c r="K540" s="739" t="s">
        <v>875</v>
      </c>
      <c r="L540" s="741">
        <v>66.140000000000029</v>
      </c>
      <c r="M540" s="741">
        <v>2</v>
      </c>
      <c r="N540" s="742">
        <v>132.28000000000006</v>
      </c>
    </row>
    <row r="541" spans="1:14" ht="14.4" customHeight="1" x14ac:dyDescent="0.3">
      <c r="A541" s="737" t="s">
        <v>560</v>
      </c>
      <c r="B541" s="738" t="s">
        <v>1972</v>
      </c>
      <c r="C541" s="739" t="s">
        <v>583</v>
      </c>
      <c r="D541" s="740" t="s">
        <v>584</v>
      </c>
      <c r="E541" s="739" t="s">
        <v>586</v>
      </c>
      <c r="F541" s="740" t="s">
        <v>1973</v>
      </c>
      <c r="G541" s="739" t="s">
        <v>587</v>
      </c>
      <c r="H541" s="739" t="s">
        <v>1815</v>
      </c>
      <c r="I541" s="739" t="s">
        <v>1816</v>
      </c>
      <c r="J541" s="739" t="s">
        <v>1817</v>
      </c>
      <c r="K541" s="739" t="s">
        <v>674</v>
      </c>
      <c r="L541" s="741">
        <v>44.23</v>
      </c>
      <c r="M541" s="741">
        <v>6</v>
      </c>
      <c r="N541" s="742">
        <v>265.38</v>
      </c>
    </row>
    <row r="542" spans="1:14" ht="14.4" customHeight="1" x14ac:dyDescent="0.3">
      <c r="A542" s="737" t="s">
        <v>560</v>
      </c>
      <c r="B542" s="738" t="s">
        <v>1972</v>
      </c>
      <c r="C542" s="739" t="s">
        <v>583</v>
      </c>
      <c r="D542" s="740" t="s">
        <v>584</v>
      </c>
      <c r="E542" s="739" t="s">
        <v>586</v>
      </c>
      <c r="F542" s="740" t="s">
        <v>1973</v>
      </c>
      <c r="G542" s="739" t="s">
        <v>587</v>
      </c>
      <c r="H542" s="739" t="s">
        <v>1822</v>
      </c>
      <c r="I542" s="739" t="s">
        <v>1823</v>
      </c>
      <c r="J542" s="739" t="s">
        <v>1824</v>
      </c>
      <c r="K542" s="739" t="s">
        <v>883</v>
      </c>
      <c r="L542" s="741">
        <v>57.93998621657628</v>
      </c>
      <c r="M542" s="741">
        <v>9</v>
      </c>
      <c r="N542" s="742">
        <v>521.45987594918654</v>
      </c>
    </row>
    <row r="543" spans="1:14" ht="14.4" customHeight="1" x14ac:dyDescent="0.3">
      <c r="A543" s="737" t="s">
        <v>560</v>
      </c>
      <c r="B543" s="738" t="s">
        <v>1972</v>
      </c>
      <c r="C543" s="739" t="s">
        <v>583</v>
      </c>
      <c r="D543" s="740" t="s">
        <v>584</v>
      </c>
      <c r="E543" s="739" t="s">
        <v>586</v>
      </c>
      <c r="F543" s="740" t="s">
        <v>1973</v>
      </c>
      <c r="G543" s="739" t="s">
        <v>587</v>
      </c>
      <c r="H543" s="739" t="s">
        <v>1929</v>
      </c>
      <c r="I543" s="739" t="s">
        <v>1930</v>
      </c>
      <c r="J543" s="739" t="s">
        <v>1931</v>
      </c>
      <c r="K543" s="739" t="s">
        <v>1932</v>
      </c>
      <c r="L543" s="741">
        <v>55.350000000000016</v>
      </c>
      <c r="M543" s="741">
        <v>2</v>
      </c>
      <c r="N543" s="742">
        <v>110.70000000000003</v>
      </c>
    </row>
    <row r="544" spans="1:14" ht="14.4" customHeight="1" x14ac:dyDescent="0.3">
      <c r="A544" s="737" t="s">
        <v>560</v>
      </c>
      <c r="B544" s="738" t="s">
        <v>1972</v>
      </c>
      <c r="C544" s="739" t="s">
        <v>583</v>
      </c>
      <c r="D544" s="740" t="s">
        <v>584</v>
      </c>
      <c r="E544" s="739" t="s">
        <v>586</v>
      </c>
      <c r="F544" s="740" t="s">
        <v>1973</v>
      </c>
      <c r="G544" s="739" t="s">
        <v>587</v>
      </c>
      <c r="H544" s="739" t="s">
        <v>588</v>
      </c>
      <c r="I544" s="739" t="s">
        <v>589</v>
      </c>
      <c r="J544" s="739" t="s">
        <v>590</v>
      </c>
      <c r="K544" s="739" t="s">
        <v>591</v>
      </c>
      <c r="L544" s="741">
        <v>537.87</v>
      </c>
      <c r="M544" s="741">
        <v>2</v>
      </c>
      <c r="N544" s="742">
        <v>1075.74</v>
      </c>
    </row>
    <row r="545" spans="1:14" ht="14.4" customHeight="1" x14ac:dyDescent="0.3">
      <c r="A545" s="737" t="s">
        <v>560</v>
      </c>
      <c r="B545" s="738" t="s">
        <v>1972</v>
      </c>
      <c r="C545" s="739" t="s">
        <v>583</v>
      </c>
      <c r="D545" s="740" t="s">
        <v>584</v>
      </c>
      <c r="E545" s="739" t="s">
        <v>586</v>
      </c>
      <c r="F545" s="740" t="s">
        <v>1973</v>
      </c>
      <c r="G545" s="739" t="s">
        <v>587</v>
      </c>
      <c r="H545" s="739" t="s">
        <v>1118</v>
      </c>
      <c r="I545" s="739" t="s">
        <v>1119</v>
      </c>
      <c r="J545" s="739" t="s">
        <v>1120</v>
      </c>
      <c r="K545" s="739" t="s">
        <v>1121</v>
      </c>
      <c r="L545" s="741">
        <v>566.54000000000008</v>
      </c>
      <c r="M545" s="741">
        <v>1</v>
      </c>
      <c r="N545" s="742">
        <v>566.54000000000008</v>
      </c>
    </row>
    <row r="546" spans="1:14" ht="14.4" customHeight="1" x14ac:dyDescent="0.3">
      <c r="A546" s="737" t="s">
        <v>560</v>
      </c>
      <c r="B546" s="738" t="s">
        <v>1972</v>
      </c>
      <c r="C546" s="739" t="s">
        <v>583</v>
      </c>
      <c r="D546" s="740" t="s">
        <v>584</v>
      </c>
      <c r="E546" s="739" t="s">
        <v>586</v>
      </c>
      <c r="F546" s="740" t="s">
        <v>1973</v>
      </c>
      <c r="G546" s="739" t="s">
        <v>587</v>
      </c>
      <c r="H546" s="739" t="s">
        <v>1841</v>
      </c>
      <c r="I546" s="739" t="s">
        <v>1842</v>
      </c>
      <c r="J546" s="739" t="s">
        <v>1209</v>
      </c>
      <c r="K546" s="739" t="s">
        <v>1124</v>
      </c>
      <c r="L546" s="741">
        <v>246.5</v>
      </c>
      <c r="M546" s="741">
        <v>10</v>
      </c>
      <c r="N546" s="742">
        <v>2465</v>
      </c>
    </row>
    <row r="547" spans="1:14" ht="14.4" customHeight="1" x14ac:dyDescent="0.3">
      <c r="A547" s="737" t="s">
        <v>560</v>
      </c>
      <c r="B547" s="738" t="s">
        <v>1972</v>
      </c>
      <c r="C547" s="739" t="s">
        <v>583</v>
      </c>
      <c r="D547" s="740" t="s">
        <v>584</v>
      </c>
      <c r="E547" s="739" t="s">
        <v>586</v>
      </c>
      <c r="F547" s="740" t="s">
        <v>1973</v>
      </c>
      <c r="G547" s="739" t="s">
        <v>587</v>
      </c>
      <c r="H547" s="739" t="s">
        <v>1150</v>
      </c>
      <c r="I547" s="739" t="s">
        <v>1150</v>
      </c>
      <c r="J547" s="739" t="s">
        <v>1151</v>
      </c>
      <c r="K547" s="739" t="s">
        <v>1152</v>
      </c>
      <c r="L547" s="741">
        <v>667.92999999999972</v>
      </c>
      <c r="M547" s="741">
        <v>2</v>
      </c>
      <c r="N547" s="742">
        <v>1335.8599999999994</v>
      </c>
    </row>
    <row r="548" spans="1:14" ht="14.4" customHeight="1" x14ac:dyDescent="0.3">
      <c r="A548" s="737" t="s">
        <v>560</v>
      </c>
      <c r="B548" s="738" t="s">
        <v>1972</v>
      </c>
      <c r="C548" s="739" t="s">
        <v>583</v>
      </c>
      <c r="D548" s="740" t="s">
        <v>584</v>
      </c>
      <c r="E548" s="739" t="s">
        <v>586</v>
      </c>
      <c r="F548" s="740" t="s">
        <v>1973</v>
      </c>
      <c r="G548" s="739" t="s">
        <v>587</v>
      </c>
      <c r="H548" s="739" t="s">
        <v>1153</v>
      </c>
      <c r="I548" s="739" t="s">
        <v>1154</v>
      </c>
      <c r="J548" s="739" t="s">
        <v>1155</v>
      </c>
      <c r="K548" s="739" t="s">
        <v>1156</v>
      </c>
      <c r="L548" s="741">
        <v>539.39000000000033</v>
      </c>
      <c r="M548" s="741">
        <v>2</v>
      </c>
      <c r="N548" s="742">
        <v>1078.7800000000007</v>
      </c>
    </row>
    <row r="549" spans="1:14" ht="14.4" customHeight="1" x14ac:dyDescent="0.3">
      <c r="A549" s="737" t="s">
        <v>560</v>
      </c>
      <c r="B549" s="738" t="s">
        <v>1972</v>
      </c>
      <c r="C549" s="739" t="s">
        <v>583</v>
      </c>
      <c r="D549" s="740" t="s">
        <v>584</v>
      </c>
      <c r="E549" s="739" t="s">
        <v>586</v>
      </c>
      <c r="F549" s="740" t="s">
        <v>1973</v>
      </c>
      <c r="G549" s="739" t="s">
        <v>587</v>
      </c>
      <c r="H549" s="739" t="s">
        <v>1190</v>
      </c>
      <c r="I549" s="739" t="s">
        <v>1190</v>
      </c>
      <c r="J549" s="739" t="s">
        <v>1191</v>
      </c>
      <c r="K549" s="739" t="s">
        <v>1192</v>
      </c>
      <c r="L549" s="741">
        <v>841.5</v>
      </c>
      <c r="M549" s="741">
        <v>4</v>
      </c>
      <c r="N549" s="742">
        <v>3366</v>
      </c>
    </row>
    <row r="550" spans="1:14" ht="14.4" customHeight="1" x14ac:dyDescent="0.3">
      <c r="A550" s="737" t="s">
        <v>560</v>
      </c>
      <c r="B550" s="738" t="s">
        <v>1972</v>
      </c>
      <c r="C550" s="739" t="s">
        <v>583</v>
      </c>
      <c r="D550" s="740" t="s">
        <v>584</v>
      </c>
      <c r="E550" s="739" t="s">
        <v>586</v>
      </c>
      <c r="F550" s="740" t="s">
        <v>1973</v>
      </c>
      <c r="G550" s="739" t="s">
        <v>587</v>
      </c>
      <c r="H550" s="739" t="s">
        <v>1197</v>
      </c>
      <c r="I550" s="739" t="s">
        <v>1198</v>
      </c>
      <c r="J550" s="739" t="s">
        <v>1199</v>
      </c>
      <c r="K550" s="739" t="s">
        <v>1200</v>
      </c>
      <c r="L550" s="741">
        <v>218.89997842398498</v>
      </c>
      <c r="M550" s="741">
        <v>5</v>
      </c>
      <c r="N550" s="742">
        <v>1094.4998921199249</v>
      </c>
    </row>
    <row r="551" spans="1:14" ht="14.4" customHeight="1" x14ac:dyDescent="0.3">
      <c r="A551" s="737" t="s">
        <v>560</v>
      </c>
      <c r="B551" s="738" t="s">
        <v>1972</v>
      </c>
      <c r="C551" s="739" t="s">
        <v>583</v>
      </c>
      <c r="D551" s="740" t="s">
        <v>584</v>
      </c>
      <c r="E551" s="739" t="s">
        <v>586</v>
      </c>
      <c r="F551" s="740" t="s">
        <v>1973</v>
      </c>
      <c r="G551" s="739" t="s">
        <v>587</v>
      </c>
      <c r="H551" s="739" t="s">
        <v>1965</v>
      </c>
      <c r="I551" s="739" t="s">
        <v>1966</v>
      </c>
      <c r="J551" s="739" t="s">
        <v>1967</v>
      </c>
      <c r="K551" s="739" t="s">
        <v>1968</v>
      </c>
      <c r="L551" s="741">
        <v>18.670000000000009</v>
      </c>
      <c r="M551" s="741">
        <v>1</v>
      </c>
      <c r="N551" s="742">
        <v>18.670000000000009</v>
      </c>
    </row>
    <row r="552" spans="1:14" ht="14.4" customHeight="1" x14ac:dyDescent="0.3">
      <c r="A552" s="737" t="s">
        <v>560</v>
      </c>
      <c r="B552" s="738" t="s">
        <v>1972</v>
      </c>
      <c r="C552" s="739" t="s">
        <v>583</v>
      </c>
      <c r="D552" s="740" t="s">
        <v>584</v>
      </c>
      <c r="E552" s="739" t="s">
        <v>586</v>
      </c>
      <c r="F552" s="740" t="s">
        <v>1973</v>
      </c>
      <c r="G552" s="739" t="s">
        <v>587</v>
      </c>
      <c r="H552" s="739" t="s">
        <v>1208</v>
      </c>
      <c r="I552" s="739" t="s">
        <v>1208</v>
      </c>
      <c r="J552" s="739" t="s">
        <v>1209</v>
      </c>
      <c r="K552" s="739" t="s">
        <v>1010</v>
      </c>
      <c r="L552" s="741">
        <v>396</v>
      </c>
      <c r="M552" s="741">
        <v>3</v>
      </c>
      <c r="N552" s="742">
        <v>1188</v>
      </c>
    </row>
    <row r="553" spans="1:14" ht="14.4" customHeight="1" x14ac:dyDescent="0.3">
      <c r="A553" s="737" t="s">
        <v>560</v>
      </c>
      <c r="B553" s="738" t="s">
        <v>1972</v>
      </c>
      <c r="C553" s="739" t="s">
        <v>583</v>
      </c>
      <c r="D553" s="740" t="s">
        <v>584</v>
      </c>
      <c r="E553" s="739" t="s">
        <v>586</v>
      </c>
      <c r="F553" s="740" t="s">
        <v>1973</v>
      </c>
      <c r="G553" s="739" t="s">
        <v>587</v>
      </c>
      <c r="H553" s="739" t="s">
        <v>1244</v>
      </c>
      <c r="I553" s="739" t="s">
        <v>604</v>
      </c>
      <c r="J553" s="739" t="s">
        <v>1245</v>
      </c>
      <c r="K553" s="739"/>
      <c r="L553" s="741">
        <v>60.950000000000038</v>
      </c>
      <c r="M553" s="741">
        <v>2</v>
      </c>
      <c r="N553" s="742">
        <v>121.90000000000008</v>
      </c>
    </row>
    <row r="554" spans="1:14" ht="14.4" customHeight="1" x14ac:dyDescent="0.3">
      <c r="A554" s="737" t="s">
        <v>560</v>
      </c>
      <c r="B554" s="738" t="s">
        <v>1972</v>
      </c>
      <c r="C554" s="739" t="s">
        <v>583</v>
      </c>
      <c r="D554" s="740" t="s">
        <v>584</v>
      </c>
      <c r="E554" s="739" t="s">
        <v>586</v>
      </c>
      <c r="F554" s="740" t="s">
        <v>1973</v>
      </c>
      <c r="G554" s="739" t="s">
        <v>587</v>
      </c>
      <c r="H554" s="739" t="s">
        <v>1969</v>
      </c>
      <c r="I554" s="739" t="s">
        <v>1969</v>
      </c>
      <c r="J554" s="739" t="s">
        <v>1970</v>
      </c>
      <c r="K554" s="739" t="s">
        <v>1971</v>
      </c>
      <c r="L554" s="741">
        <v>84.72999999999999</v>
      </c>
      <c r="M554" s="741">
        <v>1</v>
      </c>
      <c r="N554" s="742">
        <v>84.72999999999999</v>
      </c>
    </row>
    <row r="555" spans="1:14" ht="14.4" customHeight="1" x14ac:dyDescent="0.3">
      <c r="A555" s="737" t="s">
        <v>560</v>
      </c>
      <c r="B555" s="738" t="s">
        <v>1972</v>
      </c>
      <c r="C555" s="739" t="s">
        <v>583</v>
      </c>
      <c r="D555" s="740" t="s">
        <v>584</v>
      </c>
      <c r="E555" s="739" t="s">
        <v>586</v>
      </c>
      <c r="F555" s="740" t="s">
        <v>1973</v>
      </c>
      <c r="G555" s="739" t="s">
        <v>587</v>
      </c>
      <c r="H555" s="739" t="s">
        <v>1252</v>
      </c>
      <c r="I555" s="739" t="s">
        <v>1252</v>
      </c>
      <c r="J555" s="739" t="s">
        <v>1253</v>
      </c>
      <c r="K555" s="739" t="s">
        <v>1254</v>
      </c>
      <c r="L555" s="741">
        <v>2687.26</v>
      </c>
      <c r="M555" s="741">
        <v>4</v>
      </c>
      <c r="N555" s="742">
        <v>10749.04</v>
      </c>
    </row>
    <row r="556" spans="1:14" ht="14.4" customHeight="1" x14ac:dyDescent="0.3">
      <c r="A556" s="737" t="s">
        <v>560</v>
      </c>
      <c r="B556" s="738" t="s">
        <v>1972</v>
      </c>
      <c r="C556" s="739" t="s">
        <v>583</v>
      </c>
      <c r="D556" s="740" t="s">
        <v>584</v>
      </c>
      <c r="E556" s="739" t="s">
        <v>586</v>
      </c>
      <c r="F556" s="740" t="s">
        <v>1973</v>
      </c>
      <c r="G556" s="739" t="s">
        <v>607</v>
      </c>
      <c r="H556" s="739" t="s">
        <v>1338</v>
      </c>
      <c r="I556" s="739" t="s">
        <v>1339</v>
      </c>
      <c r="J556" s="739" t="s">
        <v>1340</v>
      </c>
      <c r="K556" s="739" t="s">
        <v>1341</v>
      </c>
      <c r="L556" s="741">
        <v>56.88</v>
      </c>
      <c r="M556" s="741">
        <v>2</v>
      </c>
      <c r="N556" s="742">
        <v>113.76</v>
      </c>
    </row>
    <row r="557" spans="1:14" ht="14.4" customHeight="1" x14ac:dyDescent="0.3">
      <c r="A557" s="737" t="s">
        <v>560</v>
      </c>
      <c r="B557" s="738" t="s">
        <v>1972</v>
      </c>
      <c r="C557" s="739" t="s">
        <v>583</v>
      </c>
      <c r="D557" s="740" t="s">
        <v>584</v>
      </c>
      <c r="E557" s="739" t="s">
        <v>586</v>
      </c>
      <c r="F557" s="740" t="s">
        <v>1973</v>
      </c>
      <c r="G557" s="739" t="s">
        <v>607</v>
      </c>
      <c r="H557" s="739" t="s">
        <v>1417</v>
      </c>
      <c r="I557" s="739" t="s">
        <v>1418</v>
      </c>
      <c r="J557" s="739" t="s">
        <v>1419</v>
      </c>
      <c r="K557" s="739" t="s">
        <v>1420</v>
      </c>
      <c r="L557" s="741">
        <v>325.16000000000003</v>
      </c>
      <c r="M557" s="741">
        <v>4</v>
      </c>
      <c r="N557" s="742">
        <v>1300.6400000000001</v>
      </c>
    </row>
    <row r="558" spans="1:14" ht="14.4" customHeight="1" x14ac:dyDescent="0.3">
      <c r="A558" s="737" t="s">
        <v>560</v>
      </c>
      <c r="B558" s="738" t="s">
        <v>1972</v>
      </c>
      <c r="C558" s="739" t="s">
        <v>583</v>
      </c>
      <c r="D558" s="740" t="s">
        <v>584</v>
      </c>
      <c r="E558" s="739" t="s">
        <v>586</v>
      </c>
      <c r="F558" s="740" t="s">
        <v>1973</v>
      </c>
      <c r="G558" s="739" t="s">
        <v>607</v>
      </c>
      <c r="H558" s="739" t="s">
        <v>1903</v>
      </c>
      <c r="I558" s="739" t="s">
        <v>1903</v>
      </c>
      <c r="J558" s="739" t="s">
        <v>1904</v>
      </c>
      <c r="K558" s="739" t="s">
        <v>1905</v>
      </c>
      <c r="L558" s="741">
        <v>247.49999999999997</v>
      </c>
      <c r="M558" s="741">
        <v>1</v>
      </c>
      <c r="N558" s="742">
        <v>247.49999999999997</v>
      </c>
    </row>
    <row r="559" spans="1:14" ht="14.4" customHeight="1" x14ac:dyDescent="0.3">
      <c r="A559" s="737" t="s">
        <v>560</v>
      </c>
      <c r="B559" s="738" t="s">
        <v>1972</v>
      </c>
      <c r="C559" s="739" t="s">
        <v>583</v>
      </c>
      <c r="D559" s="740" t="s">
        <v>584</v>
      </c>
      <c r="E559" s="739" t="s">
        <v>586</v>
      </c>
      <c r="F559" s="740" t="s">
        <v>1973</v>
      </c>
      <c r="G559" s="739" t="s">
        <v>607</v>
      </c>
      <c r="H559" s="739" t="s">
        <v>1906</v>
      </c>
      <c r="I559" s="739" t="s">
        <v>1906</v>
      </c>
      <c r="J559" s="739" t="s">
        <v>1907</v>
      </c>
      <c r="K559" s="739" t="s">
        <v>1908</v>
      </c>
      <c r="L559" s="741">
        <v>109.99999999999999</v>
      </c>
      <c r="M559" s="741">
        <v>7</v>
      </c>
      <c r="N559" s="742">
        <v>769.99999999999989</v>
      </c>
    </row>
    <row r="560" spans="1:14" ht="14.4" customHeight="1" x14ac:dyDescent="0.3">
      <c r="A560" s="737" t="s">
        <v>560</v>
      </c>
      <c r="B560" s="738" t="s">
        <v>1972</v>
      </c>
      <c r="C560" s="739" t="s">
        <v>583</v>
      </c>
      <c r="D560" s="740" t="s">
        <v>584</v>
      </c>
      <c r="E560" s="739" t="s">
        <v>586</v>
      </c>
      <c r="F560" s="740" t="s">
        <v>1973</v>
      </c>
      <c r="G560" s="739" t="s">
        <v>607</v>
      </c>
      <c r="H560" s="739" t="s">
        <v>1912</v>
      </c>
      <c r="I560" s="739" t="s">
        <v>1912</v>
      </c>
      <c r="J560" s="739" t="s">
        <v>1913</v>
      </c>
      <c r="K560" s="739" t="s">
        <v>1914</v>
      </c>
      <c r="L560" s="741">
        <v>264</v>
      </c>
      <c r="M560" s="741">
        <v>10</v>
      </c>
      <c r="N560" s="742">
        <v>2640</v>
      </c>
    </row>
    <row r="561" spans="1:14" ht="14.4" customHeight="1" thickBot="1" x14ac:dyDescent="0.35">
      <c r="A561" s="743" t="s">
        <v>560</v>
      </c>
      <c r="B561" s="744" t="s">
        <v>1972</v>
      </c>
      <c r="C561" s="745" t="s">
        <v>583</v>
      </c>
      <c r="D561" s="746" t="s">
        <v>584</v>
      </c>
      <c r="E561" s="745" t="s">
        <v>586</v>
      </c>
      <c r="F561" s="746" t="s">
        <v>1973</v>
      </c>
      <c r="G561" s="745" t="s">
        <v>607</v>
      </c>
      <c r="H561" s="745" t="s">
        <v>1466</v>
      </c>
      <c r="I561" s="745" t="s">
        <v>1466</v>
      </c>
      <c r="J561" s="745" t="s">
        <v>1467</v>
      </c>
      <c r="K561" s="745" t="s">
        <v>1468</v>
      </c>
      <c r="L561" s="747">
        <v>561</v>
      </c>
      <c r="M561" s="747">
        <v>6</v>
      </c>
      <c r="N561" s="748">
        <v>3366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6" t="s">
        <v>206</v>
      </c>
      <c r="B1" s="577"/>
      <c r="C1" s="577"/>
      <c r="D1" s="577"/>
      <c r="E1" s="577"/>
      <c r="F1" s="57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8" t="s">
        <v>161</v>
      </c>
      <c r="C3" s="579"/>
      <c r="D3" s="580" t="s">
        <v>160</v>
      </c>
      <c r="E3" s="579"/>
      <c r="F3" s="105" t="s">
        <v>3</v>
      </c>
    </row>
    <row r="4" spans="1:6" ht="14.4" customHeight="1" thickBot="1" x14ac:dyDescent="0.35">
      <c r="A4" s="749" t="s">
        <v>185</v>
      </c>
      <c r="B4" s="750" t="s">
        <v>14</v>
      </c>
      <c r="C4" s="751" t="s">
        <v>2</v>
      </c>
      <c r="D4" s="750" t="s">
        <v>14</v>
      </c>
      <c r="E4" s="751" t="s">
        <v>2</v>
      </c>
      <c r="F4" s="752" t="s">
        <v>14</v>
      </c>
    </row>
    <row r="5" spans="1:6" ht="14.4" customHeight="1" x14ac:dyDescent="0.3">
      <c r="A5" s="763" t="s">
        <v>1979</v>
      </c>
      <c r="B5" s="735">
        <v>88848.1</v>
      </c>
      <c r="C5" s="753">
        <v>0.92927389367498714</v>
      </c>
      <c r="D5" s="735">
        <v>6762.14</v>
      </c>
      <c r="E5" s="753">
        <v>7.0726106325012889E-2</v>
      </c>
      <c r="F5" s="736">
        <v>95610.240000000005</v>
      </c>
    </row>
    <row r="6" spans="1:6" ht="14.4" customHeight="1" x14ac:dyDescent="0.3">
      <c r="A6" s="764" t="s">
        <v>1980</v>
      </c>
      <c r="B6" s="741">
        <v>82020.866403932305</v>
      </c>
      <c r="C6" s="754">
        <v>8.8801537456712418E-2</v>
      </c>
      <c r="D6" s="741">
        <v>841621.54737651092</v>
      </c>
      <c r="E6" s="754">
        <v>0.91119846254328751</v>
      </c>
      <c r="F6" s="742">
        <v>923642.41378044325</v>
      </c>
    </row>
    <row r="7" spans="1:6" ht="14.4" customHeight="1" x14ac:dyDescent="0.3">
      <c r="A7" s="764" t="s">
        <v>1981</v>
      </c>
      <c r="B7" s="741">
        <v>5034.6299999999992</v>
      </c>
      <c r="C7" s="754">
        <v>1.2075475422912013E-2</v>
      </c>
      <c r="D7" s="741">
        <v>411895.53826876148</v>
      </c>
      <c r="E7" s="754">
        <v>0.98792452457708801</v>
      </c>
      <c r="F7" s="742">
        <v>416930.16826876148</v>
      </c>
    </row>
    <row r="8" spans="1:6" ht="14.4" customHeight="1" x14ac:dyDescent="0.3">
      <c r="A8" s="764" t="s">
        <v>1982</v>
      </c>
      <c r="B8" s="741">
        <v>990</v>
      </c>
      <c r="C8" s="754">
        <v>3.4174065900650658E-3</v>
      </c>
      <c r="D8" s="741">
        <v>288703.36071337969</v>
      </c>
      <c r="E8" s="754">
        <v>0.99658259340993494</v>
      </c>
      <c r="F8" s="742">
        <v>289693.36071337969</v>
      </c>
    </row>
    <row r="9" spans="1:6" ht="14.4" customHeight="1" x14ac:dyDescent="0.3">
      <c r="A9" s="764" t="s">
        <v>1983</v>
      </c>
      <c r="B9" s="741">
        <v>103.31999999999998</v>
      </c>
      <c r="C9" s="754">
        <v>2.631632328946654E-2</v>
      </c>
      <c r="D9" s="741">
        <v>3822.7603594609732</v>
      </c>
      <c r="E9" s="754">
        <v>0.97368367671053346</v>
      </c>
      <c r="F9" s="742">
        <v>3926.0803594609733</v>
      </c>
    </row>
    <row r="10" spans="1:6" ht="14.4" customHeight="1" thickBot="1" x14ac:dyDescent="0.35">
      <c r="A10" s="765" t="s">
        <v>1984</v>
      </c>
      <c r="B10" s="756"/>
      <c r="C10" s="757">
        <v>0</v>
      </c>
      <c r="D10" s="756">
        <v>694.98993377027932</v>
      </c>
      <c r="E10" s="757">
        <v>1</v>
      </c>
      <c r="F10" s="758">
        <v>694.98993377027932</v>
      </c>
    </row>
    <row r="11" spans="1:6" ht="14.4" customHeight="1" thickBot="1" x14ac:dyDescent="0.35">
      <c r="A11" s="759" t="s">
        <v>3</v>
      </c>
      <c r="B11" s="760">
        <v>176996.91640393232</v>
      </c>
      <c r="C11" s="761">
        <v>0.10228095773707849</v>
      </c>
      <c r="D11" s="760">
        <v>1553500.3366518833</v>
      </c>
      <c r="E11" s="761">
        <v>0.89771904226292143</v>
      </c>
      <c r="F11" s="762">
        <v>1730497.2530558158</v>
      </c>
    </row>
    <row r="12" spans="1:6" ht="14.4" customHeight="1" thickBot="1" x14ac:dyDescent="0.35"/>
    <row r="13" spans="1:6" ht="14.4" customHeight="1" x14ac:dyDescent="0.3">
      <c r="A13" s="763" t="s">
        <v>1985</v>
      </c>
      <c r="B13" s="735">
        <v>85277.28</v>
      </c>
      <c r="C13" s="753">
        <v>0.14878720601376311</v>
      </c>
      <c r="D13" s="735">
        <v>487872</v>
      </c>
      <c r="E13" s="753">
        <v>0.85121279398623684</v>
      </c>
      <c r="F13" s="736">
        <v>573149.28</v>
      </c>
    </row>
    <row r="14" spans="1:6" ht="14.4" customHeight="1" x14ac:dyDescent="0.3">
      <c r="A14" s="764" t="s">
        <v>1986</v>
      </c>
      <c r="B14" s="741">
        <v>68517.709999999992</v>
      </c>
      <c r="C14" s="754">
        <v>1</v>
      </c>
      <c r="D14" s="741"/>
      <c r="E14" s="754">
        <v>0</v>
      </c>
      <c r="F14" s="742">
        <v>68517.709999999992</v>
      </c>
    </row>
    <row r="15" spans="1:6" ht="14.4" customHeight="1" x14ac:dyDescent="0.3">
      <c r="A15" s="764" t="s">
        <v>1987</v>
      </c>
      <c r="B15" s="741">
        <v>7584.7200000000012</v>
      </c>
      <c r="C15" s="754">
        <v>1</v>
      </c>
      <c r="D15" s="741"/>
      <c r="E15" s="754">
        <v>0</v>
      </c>
      <c r="F15" s="742">
        <v>7584.7200000000012</v>
      </c>
    </row>
    <row r="16" spans="1:6" ht="14.4" customHeight="1" x14ac:dyDescent="0.3">
      <c r="A16" s="764" t="s">
        <v>1988</v>
      </c>
      <c r="B16" s="741">
        <v>4131.6000000000004</v>
      </c>
      <c r="C16" s="754">
        <v>7.372512859343941E-2</v>
      </c>
      <c r="D16" s="741">
        <v>51908.9940121705</v>
      </c>
      <c r="E16" s="754">
        <v>0.92627487140656062</v>
      </c>
      <c r="F16" s="742">
        <v>56040.594012170499</v>
      </c>
    </row>
    <row r="17" spans="1:6" ht="14.4" customHeight="1" x14ac:dyDescent="0.3">
      <c r="A17" s="764" t="s">
        <v>1989</v>
      </c>
      <c r="B17" s="741">
        <v>3707.880000000001</v>
      </c>
      <c r="C17" s="754">
        <v>0.13899747637191354</v>
      </c>
      <c r="D17" s="741">
        <v>22968</v>
      </c>
      <c r="E17" s="754">
        <v>0.86100252362808649</v>
      </c>
      <c r="F17" s="742">
        <v>26675.88</v>
      </c>
    </row>
    <row r="18" spans="1:6" ht="14.4" customHeight="1" x14ac:dyDescent="0.3">
      <c r="A18" s="764" t="s">
        <v>1990</v>
      </c>
      <c r="B18" s="741">
        <v>2789.9999999999995</v>
      </c>
      <c r="C18" s="754">
        <v>7.7819144364160972E-2</v>
      </c>
      <c r="D18" s="741">
        <v>33062.360274535647</v>
      </c>
      <c r="E18" s="754">
        <v>0.92218085563583896</v>
      </c>
      <c r="F18" s="742">
        <v>35852.360274535647</v>
      </c>
    </row>
    <row r="19" spans="1:6" ht="14.4" customHeight="1" x14ac:dyDescent="0.3">
      <c r="A19" s="764" t="s">
        <v>1991</v>
      </c>
      <c r="B19" s="741">
        <v>2378.016403932304</v>
      </c>
      <c r="C19" s="754">
        <v>0.21215083559640588</v>
      </c>
      <c r="D19" s="741">
        <v>8831.0669694474927</v>
      </c>
      <c r="E19" s="754">
        <v>0.78784916440359409</v>
      </c>
      <c r="F19" s="742">
        <v>11209.083373379797</v>
      </c>
    </row>
    <row r="20" spans="1:6" ht="14.4" customHeight="1" x14ac:dyDescent="0.3">
      <c r="A20" s="764" t="s">
        <v>1992</v>
      </c>
      <c r="B20" s="741">
        <v>1772.200000000001</v>
      </c>
      <c r="C20" s="754">
        <v>1</v>
      </c>
      <c r="D20" s="741"/>
      <c r="E20" s="754">
        <v>0</v>
      </c>
      <c r="F20" s="742">
        <v>1772.200000000001</v>
      </c>
    </row>
    <row r="21" spans="1:6" ht="14.4" customHeight="1" x14ac:dyDescent="0.3">
      <c r="A21" s="764" t="s">
        <v>1993</v>
      </c>
      <c r="B21" s="741">
        <v>400.19999999999993</v>
      </c>
      <c r="C21" s="754">
        <v>5.9134265844901057E-2</v>
      </c>
      <c r="D21" s="741">
        <v>6367.4497591033814</v>
      </c>
      <c r="E21" s="754">
        <v>0.940865734155099</v>
      </c>
      <c r="F21" s="742">
        <v>6767.6497591033813</v>
      </c>
    </row>
    <row r="22" spans="1:6" ht="14.4" customHeight="1" x14ac:dyDescent="0.3">
      <c r="A22" s="764" t="s">
        <v>1994</v>
      </c>
      <c r="B22" s="741">
        <v>333.99000000000007</v>
      </c>
      <c r="C22" s="754">
        <v>1</v>
      </c>
      <c r="D22" s="741"/>
      <c r="E22" s="754">
        <v>0</v>
      </c>
      <c r="F22" s="742">
        <v>333.99000000000007</v>
      </c>
    </row>
    <row r="23" spans="1:6" ht="14.4" customHeight="1" x14ac:dyDescent="0.3">
      <c r="A23" s="764" t="s">
        <v>1995</v>
      </c>
      <c r="B23" s="741">
        <v>103.31999999999998</v>
      </c>
      <c r="C23" s="754">
        <v>1</v>
      </c>
      <c r="D23" s="741"/>
      <c r="E23" s="754">
        <v>0</v>
      </c>
      <c r="F23" s="742">
        <v>103.31999999999998</v>
      </c>
    </row>
    <row r="24" spans="1:6" ht="14.4" customHeight="1" x14ac:dyDescent="0.3">
      <c r="A24" s="764" t="s">
        <v>1996</v>
      </c>
      <c r="B24" s="741"/>
      <c r="C24" s="754">
        <v>0</v>
      </c>
      <c r="D24" s="741">
        <v>444.86000000000018</v>
      </c>
      <c r="E24" s="754">
        <v>1</v>
      </c>
      <c r="F24" s="742">
        <v>444.86000000000018</v>
      </c>
    </row>
    <row r="25" spans="1:6" ht="14.4" customHeight="1" x14ac:dyDescent="0.3">
      <c r="A25" s="764" t="s">
        <v>1997</v>
      </c>
      <c r="B25" s="741"/>
      <c r="C25" s="754">
        <v>0</v>
      </c>
      <c r="D25" s="741">
        <v>7048.5521622559936</v>
      </c>
      <c r="E25" s="754">
        <v>1</v>
      </c>
      <c r="F25" s="742">
        <v>7048.5521622559936</v>
      </c>
    </row>
    <row r="26" spans="1:6" ht="14.4" customHeight="1" x14ac:dyDescent="0.3">
      <c r="A26" s="764" t="s">
        <v>1998</v>
      </c>
      <c r="B26" s="741"/>
      <c r="C26" s="754">
        <v>0</v>
      </c>
      <c r="D26" s="741">
        <v>24455.831950680164</v>
      </c>
      <c r="E26" s="754">
        <v>1</v>
      </c>
      <c r="F26" s="742">
        <v>24455.831950680164</v>
      </c>
    </row>
    <row r="27" spans="1:6" ht="14.4" customHeight="1" x14ac:dyDescent="0.3">
      <c r="A27" s="764" t="s">
        <v>1999</v>
      </c>
      <c r="B27" s="741"/>
      <c r="C27" s="754">
        <v>0</v>
      </c>
      <c r="D27" s="741">
        <v>210.47</v>
      </c>
      <c r="E27" s="754">
        <v>1</v>
      </c>
      <c r="F27" s="742">
        <v>210.47</v>
      </c>
    </row>
    <row r="28" spans="1:6" ht="14.4" customHeight="1" x14ac:dyDescent="0.3">
      <c r="A28" s="764" t="s">
        <v>2000</v>
      </c>
      <c r="B28" s="741"/>
      <c r="C28" s="754">
        <v>0</v>
      </c>
      <c r="D28" s="741">
        <v>292.38000000000011</v>
      </c>
      <c r="E28" s="754">
        <v>1</v>
      </c>
      <c r="F28" s="742">
        <v>292.38000000000011</v>
      </c>
    </row>
    <row r="29" spans="1:6" ht="14.4" customHeight="1" x14ac:dyDescent="0.3">
      <c r="A29" s="764" t="s">
        <v>2001</v>
      </c>
      <c r="B29" s="741"/>
      <c r="C29" s="754">
        <v>0</v>
      </c>
      <c r="D29" s="741">
        <v>312.21000000000004</v>
      </c>
      <c r="E29" s="754">
        <v>1</v>
      </c>
      <c r="F29" s="742">
        <v>312.21000000000004</v>
      </c>
    </row>
    <row r="30" spans="1:6" ht="14.4" customHeight="1" x14ac:dyDescent="0.3">
      <c r="A30" s="764" t="s">
        <v>2002</v>
      </c>
      <c r="B30" s="741"/>
      <c r="C30" s="754">
        <v>0</v>
      </c>
      <c r="D30" s="741">
        <v>1221.2399999999998</v>
      </c>
      <c r="E30" s="754">
        <v>1</v>
      </c>
      <c r="F30" s="742">
        <v>1221.2399999999998</v>
      </c>
    </row>
    <row r="31" spans="1:6" ht="14.4" customHeight="1" x14ac:dyDescent="0.3">
      <c r="A31" s="764" t="s">
        <v>2003</v>
      </c>
      <c r="B31" s="741"/>
      <c r="C31" s="754">
        <v>0</v>
      </c>
      <c r="D31" s="741">
        <v>2750</v>
      </c>
      <c r="E31" s="754">
        <v>1</v>
      </c>
      <c r="F31" s="742">
        <v>2750</v>
      </c>
    </row>
    <row r="32" spans="1:6" ht="14.4" customHeight="1" x14ac:dyDescent="0.3">
      <c r="A32" s="764" t="s">
        <v>2004</v>
      </c>
      <c r="B32" s="741"/>
      <c r="C32" s="754">
        <v>0</v>
      </c>
      <c r="D32" s="741">
        <v>1259.3200000000002</v>
      </c>
      <c r="E32" s="754">
        <v>1</v>
      </c>
      <c r="F32" s="742">
        <v>1259.3200000000002</v>
      </c>
    </row>
    <row r="33" spans="1:6" ht="14.4" customHeight="1" x14ac:dyDescent="0.3">
      <c r="A33" s="764" t="s">
        <v>2005</v>
      </c>
      <c r="B33" s="741"/>
      <c r="C33" s="754">
        <v>0</v>
      </c>
      <c r="D33" s="741">
        <v>4864.9891897651414</v>
      </c>
      <c r="E33" s="754">
        <v>1</v>
      </c>
      <c r="F33" s="742">
        <v>4864.9891897651414</v>
      </c>
    </row>
    <row r="34" spans="1:6" ht="14.4" customHeight="1" x14ac:dyDescent="0.3">
      <c r="A34" s="764" t="s">
        <v>2006</v>
      </c>
      <c r="B34" s="741"/>
      <c r="C34" s="754">
        <v>0</v>
      </c>
      <c r="D34" s="741">
        <v>43211.272037831906</v>
      </c>
      <c r="E34" s="754">
        <v>1</v>
      </c>
      <c r="F34" s="742">
        <v>43211.272037831906</v>
      </c>
    </row>
    <row r="35" spans="1:6" ht="14.4" customHeight="1" x14ac:dyDescent="0.3">
      <c r="A35" s="764" t="s">
        <v>2007</v>
      </c>
      <c r="B35" s="741"/>
      <c r="C35" s="754">
        <v>0</v>
      </c>
      <c r="D35" s="741">
        <v>560.37000000000012</v>
      </c>
      <c r="E35" s="754">
        <v>1</v>
      </c>
      <c r="F35" s="742">
        <v>560.37000000000012</v>
      </c>
    </row>
    <row r="36" spans="1:6" ht="14.4" customHeight="1" x14ac:dyDescent="0.3">
      <c r="A36" s="764" t="s">
        <v>2008</v>
      </c>
      <c r="B36" s="741"/>
      <c r="C36" s="754">
        <v>0</v>
      </c>
      <c r="D36" s="741">
        <v>78.960000000000008</v>
      </c>
      <c r="E36" s="754">
        <v>1</v>
      </c>
      <c r="F36" s="742">
        <v>78.960000000000008</v>
      </c>
    </row>
    <row r="37" spans="1:6" ht="14.4" customHeight="1" x14ac:dyDescent="0.3">
      <c r="A37" s="764" t="s">
        <v>2009</v>
      </c>
      <c r="B37" s="741"/>
      <c r="C37" s="754">
        <v>0</v>
      </c>
      <c r="D37" s="741">
        <v>297910.80000000005</v>
      </c>
      <c r="E37" s="754">
        <v>1</v>
      </c>
      <c r="F37" s="742">
        <v>297910.80000000005</v>
      </c>
    </row>
    <row r="38" spans="1:6" ht="14.4" customHeight="1" x14ac:dyDescent="0.3">
      <c r="A38" s="764" t="s">
        <v>2010</v>
      </c>
      <c r="B38" s="741"/>
      <c r="C38" s="754">
        <v>0</v>
      </c>
      <c r="D38" s="741">
        <v>36.18</v>
      </c>
      <c r="E38" s="754">
        <v>1</v>
      </c>
      <c r="F38" s="742">
        <v>36.18</v>
      </c>
    </row>
    <row r="39" spans="1:6" ht="14.4" customHeight="1" x14ac:dyDescent="0.3">
      <c r="A39" s="764" t="s">
        <v>2011</v>
      </c>
      <c r="B39" s="741"/>
      <c r="C39" s="754">
        <v>0</v>
      </c>
      <c r="D39" s="741">
        <v>1803.63</v>
      </c>
      <c r="E39" s="754">
        <v>1</v>
      </c>
      <c r="F39" s="742">
        <v>1803.63</v>
      </c>
    </row>
    <row r="40" spans="1:6" ht="14.4" customHeight="1" x14ac:dyDescent="0.3">
      <c r="A40" s="764" t="s">
        <v>2012</v>
      </c>
      <c r="B40" s="741"/>
      <c r="C40" s="754">
        <v>0</v>
      </c>
      <c r="D40" s="741">
        <v>501.52</v>
      </c>
      <c r="E40" s="754">
        <v>1</v>
      </c>
      <c r="F40" s="742">
        <v>501.52</v>
      </c>
    </row>
    <row r="41" spans="1:6" ht="14.4" customHeight="1" x14ac:dyDescent="0.3">
      <c r="A41" s="764" t="s">
        <v>2013</v>
      </c>
      <c r="B41" s="741"/>
      <c r="C41" s="754">
        <v>0</v>
      </c>
      <c r="D41" s="741">
        <v>867.49</v>
      </c>
      <c r="E41" s="754">
        <v>1</v>
      </c>
      <c r="F41" s="742">
        <v>867.49</v>
      </c>
    </row>
    <row r="42" spans="1:6" ht="14.4" customHeight="1" x14ac:dyDescent="0.3">
      <c r="A42" s="764" t="s">
        <v>2014</v>
      </c>
      <c r="B42" s="741"/>
      <c r="C42" s="754">
        <v>0</v>
      </c>
      <c r="D42" s="741">
        <v>63673.796802428114</v>
      </c>
      <c r="E42" s="754">
        <v>1</v>
      </c>
      <c r="F42" s="742">
        <v>63673.796802428114</v>
      </c>
    </row>
    <row r="43" spans="1:6" ht="14.4" customHeight="1" x14ac:dyDescent="0.3">
      <c r="A43" s="764" t="s">
        <v>2015</v>
      </c>
      <c r="B43" s="741"/>
      <c r="C43" s="754">
        <v>0</v>
      </c>
      <c r="D43" s="741">
        <v>265964.79339807288</v>
      </c>
      <c r="E43" s="754">
        <v>1</v>
      </c>
      <c r="F43" s="742">
        <v>265964.79339807288</v>
      </c>
    </row>
    <row r="44" spans="1:6" ht="14.4" customHeight="1" x14ac:dyDescent="0.3">
      <c r="A44" s="764" t="s">
        <v>2016</v>
      </c>
      <c r="B44" s="741"/>
      <c r="C44" s="754">
        <v>0</v>
      </c>
      <c r="D44" s="741">
        <v>54271.44217581542</v>
      </c>
      <c r="E44" s="754">
        <v>1</v>
      </c>
      <c r="F44" s="742">
        <v>54271.44217581542</v>
      </c>
    </row>
    <row r="45" spans="1:6" ht="14.4" customHeight="1" x14ac:dyDescent="0.3">
      <c r="A45" s="764" t="s">
        <v>2017</v>
      </c>
      <c r="B45" s="741"/>
      <c r="C45" s="754">
        <v>0</v>
      </c>
      <c r="D45" s="741">
        <v>14745.188459719135</v>
      </c>
      <c r="E45" s="754">
        <v>1</v>
      </c>
      <c r="F45" s="742">
        <v>14745.188459719135</v>
      </c>
    </row>
    <row r="46" spans="1:6" ht="14.4" customHeight="1" x14ac:dyDescent="0.3">
      <c r="A46" s="764" t="s">
        <v>2018</v>
      </c>
      <c r="B46" s="741"/>
      <c r="C46" s="754">
        <v>0</v>
      </c>
      <c r="D46" s="741">
        <v>2919.13</v>
      </c>
      <c r="E46" s="754">
        <v>1</v>
      </c>
      <c r="F46" s="742">
        <v>2919.13</v>
      </c>
    </row>
    <row r="47" spans="1:6" ht="14.4" customHeight="1" x14ac:dyDescent="0.3">
      <c r="A47" s="764" t="s">
        <v>2019</v>
      </c>
      <c r="B47" s="741"/>
      <c r="C47" s="754">
        <v>0</v>
      </c>
      <c r="D47" s="741">
        <v>17155.819999999996</v>
      </c>
      <c r="E47" s="754">
        <v>1</v>
      </c>
      <c r="F47" s="742">
        <v>17155.819999999996</v>
      </c>
    </row>
    <row r="48" spans="1:6" ht="14.4" customHeight="1" x14ac:dyDescent="0.3">
      <c r="A48" s="764" t="s">
        <v>2020</v>
      </c>
      <c r="B48" s="741"/>
      <c r="C48" s="754">
        <v>0</v>
      </c>
      <c r="D48" s="741">
        <v>7552.3</v>
      </c>
      <c r="E48" s="754">
        <v>1</v>
      </c>
      <c r="F48" s="742">
        <v>7552.3</v>
      </c>
    </row>
    <row r="49" spans="1:6" ht="14.4" customHeight="1" x14ac:dyDescent="0.3">
      <c r="A49" s="764" t="s">
        <v>2021</v>
      </c>
      <c r="B49" s="741"/>
      <c r="C49" s="754">
        <v>0</v>
      </c>
      <c r="D49" s="741">
        <v>224.2</v>
      </c>
      <c r="E49" s="754">
        <v>1</v>
      </c>
      <c r="F49" s="742">
        <v>224.2</v>
      </c>
    </row>
    <row r="50" spans="1:6" ht="14.4" customHeight="1" x14ac:dyDescent="0.3">
      <c r="A50" s="764" t="s">
        <v>2022</v>
      </c>
      <c r="B50" s="741"/>
      <c r="C50" s="754">
        <v>0</v>
      </c>
      <c r="D50" s="741">
        <v>30.22</v>
      </c>
      <c r="E50" s="754">
        <v>1</v>
      </c>
      <c r="F50" s="742">
        <v>30.22</v>
      </c>
    </row>
    <row r="51" spans="1:6" ht="14.4" customHeight="1" x14ac:dyDescent="0.3">
      <c r="A51" s="764" t="s">
        <v>2023</v>
      </c>
      <c r="B51" s="741"/>
      <c r="C51" s="754">
        <v>0</v>
      </c>
      <c r="D51" s="741">
        <v>255.90000000000012</v>
      </c>
      <c r="E51" s="754">
        <v>1</v>
      </c>
      <c r="F51" s="742">
        <v>255.90000000000012</v>
      </c>
    </row>
    <row r="52" spans="1:6" ht="14.4" customHeight="1" x14ac:dyDescent="0.3">
      <c r="A52" s="764" t="s">
        <v>2024</v>
      </c>
      <c r="B52" s="741"/>
      <c r="C52" s="754">
        <v>0</v>
      </c>
      <c r="D52" s="741">
        <v>94.62</v>
      </c>
      <c r="E52" s="754">
        <v>1</v>
      </c>
      <c r="F52" s="742">
        <v>94.62</v>
      </c>
    </row>
    <row r="53" spans="1:6" ht="14.4" customHeight="1" x14ac:dyDescent="0.3">
      <c r="A53" s="764" t="s">
        <v>2025</v>
      </c>
      <c r="B53" s="741"/>
      <c r="C53" s="754">
        <v>0</v>
      </c>
      <c r="D53" s="741">
        <v>89.929999999999993</v>
      </c>
      <c r="E53" s="754">
        <v>1</v>
      </c>
      <c r="F53" s="742">
        <v>89.929999999999993</v>
      </c>
    </row>
    <row r="54" spans="1:6" ht="14.4" customHeight="1" x14ac:dyDescent="0.3">
      <c r="A54" s="764" t="s">
        <v>2026</v>
      </c>
      <c r="B54" s="741"/>
      <c r="C54" s="754">
        <v>0</v>
      </c>
      <c r="D54" s="741">
        <v>151.92000000000002</v>
      </c>
      <c r="E54" s="754">
        <v>1</v>
      </c>
      <c r="F54" s="742">
        <v>151.92000000000002</v>
      </c>
    </row>
    <row r="55" spans="1:6" ht="14.4" customHeight="1" x14ac:dyDescent="0.3">
      <c r="A55" s="764" t="s">
        <v>2027</v>
      </c>
      <c r="B55" s="741"/>
      <c r="C55" s="754">
        <v>0</v>
      </c>
      <c r="D55" s="741">
        <v>33721.199999999997</v>
      </c>
      <c r="E55" s="754">
        <v>1</v>
      </c>
      <c r="F55" s="742">
        <v>33721.199999999997</v>
      </c>
    </row>
    <row r="56" spans="1:6" ht="14.4" customHeight="1" x14ac:dyDescent="0.3">
      <c r="A56" s="764" t="s">
        <v>2028</v>
      </c>
      <c r="B56" s="741"/>
      <c r="C56" s="754">
        <v>0</v>
      </c>
      <c r="D56" s="741">
        <v>149.12999999999997</v>
      </c>
      <c r="E56" s="754">
        <v>1</v>
      </c>
      <c r="F56" s="742">
        <v>149.12999999999997</v>
      </c>
    </row>
    <row r="57" spans="1:6" ht="14.4" customHeight="1" x14ac:dyDescent="0.3">
      <c r="A57" s="764" t="s">
        <v>2029</v>
      </c>
      <c r="B57" s="741"/>
      <c r="C57" s="754">
        <v>0</v>
      </c>
      <c r="D57" s="741">
        <v>3141.04</v>
      </c>
      <c r="E57" s="754">
        <v>1</v>
      </c>
      <c r="F57" s="742">
        <v>3141.04</v>
      </c>
    </row>
    <row r="58" spans="1:6" ht="14.4" customHeight="1" x14ac:dyDescent="0.3">
      <c r="A58" s="764" t="s">
        <v>2030</v>
      </c>
      <c r="B58" s="741"/>
      <c r="C58" s="754">
        <v>0</v>
      </c>
      <c r="D58" s="741">
        <v>59215.199999999997</v>
      </c>
      <c r="E58" s="754">
        <v>1</v>
      </c>
      <c r="F58" s="742">
        <v>59215.199999999997</v>
      </c>
    </row>
    <row r="59" spans="1:6" ht="14.4" customHeight="1" x14ac:dyDescent="0.3">
      <c r="A59" s="764" t="s">
        <v>2031</v>
      </c>
      <c r="B59" s="741"/>
      <c r="C59" s="754">
        <v>0</v>
      </c>
      <c r="D59" s="741">
        <v>8995.5994600575123</v>
      </c>
      <c r="E59" s="754">
        <v>1</v>
      </c>
      <c r="F59" s="742">
        <v>8995.5994600575123</v>
      </c>
    </row>
    <row r="60" spans="1:6" ht="14.4" customHeight="1" x14ac:dyDescent="0.3">
      <c r="A60" s="764" t="s">
        <v>2032</v>
      </c>
      <c r="B60" s="741"/>
      <c r="C60" s="754">
        <v>0</v>
      </c>
      <c r="D60" s="741">
        <v>11141.400000000001</v>
      </c>
      <c r="E60" s="754">
        <v>1</v>
      </c>
      <c r="F60" s="742">
        <v>11141.400000000001</v>
      </c>
    </row>
    <row r="61" spans="1:6" ht="14.4" customHeight="1" x14ac:dyDescent="0.3">
      <c r="A61" s="764" t="s">
        <v>2033</v>
      </c>
      <c r="B61" s="741"/>
      <c r="C61" s="754">
        <v>0</v>
      </c>
      <c r="D61" s="741">
        <v>122.01999999999998</v>
      </c>
      <c r="E61" s="754">
        <v>1</v>
      </c>
      <c r="F61" s="742">
        <v>122.01999999999998</v>
      </c>
    </row>
    <row r="62" spans="1:6" ht="14.4" customHeight="1" thickBot="1" x14ac:dyDescent="0.35">
      <c r="A62" s="765" t="s">
        <v>2034</v>
      </c>
      <c r="B62" s="756"/>
      <c r="C62" s="757">
        <v>0</v>
      </c>
      <c r="D62" s="756">
        <v>11045.54</v>
      </c>
      <c r="E62" s="757">
        <v>1</v>
      </c>
      <c r="F62" s="758">
        <v>11045.54</v>
      </c>
    </row>
    <row r="63" spans="1:6" ht="14.4" customHeight="1" thickBot="1" x14ac:dyDescent="0.35">
      <c r="A63" s="759" t="s">
        <v>3</v>
      </c>
      <c r="B63" s="760">
        <v>176996.91640393232</v>
      </c>
      <c r="C63" s="761">
        <v>0.10228095773707852</v>
      </c>
      <c r="D63" s="760">
        <v>1553500.3366518831</v>
      </c>
      <c r="E63" s="761">
        <v>0.89771904226292154</v>
      </c>
      <c r="F63" s="762">
        <v>1730497.2530558154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7" t="s">
        <v>2196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38"/>
      <c r="M1" s="53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135</v>
      </c>
      <c r="G3" s="47">
        <f>SUBTOTAL(9,G6:G1048576)</f>
        <v>176996.91640393232</v>
      </c>
      <c r="H3" s="48">
        <f>IF(M3=0,0,G3/M3)</f>
        <v>0.1022809577370785</v>
      </c>
      <c r="I3" s="47">
        <f>SUBTOTAL(9,I6:I1048576)</f>
        <v>4274</v>
      </c>
      <c r="J3" s="47">
        <f>SUBTOTAL(9,J6:J1048576)</f>
        <v>1553500.3366518836</v>
      </c>
      <c r="K3" s="48">
        <f>IF(M3=0,0,J3/M3)</f>
        <v>0.89771904226292165</v>
      </c>
      <c r="L3" s="47">
        <f>SUBTOTAL(9,L6:L1048576)</f>
        <v>4409</v>
      </c>
      <c r="M3" s="49">
        <f>SUBTOTAL(9,M6:M1048576)</f>
        <v>1730497.2530558156</v>
      </c>
    </row>
    <row r="4" spans="1:13" ht="14.4" customHeight="1" thickBot="1" x14ac:dyDescent="0.35">
      <c r="A4" s="45"/>
      <c r="B4" s="45"/>
      <c r="C4" s="45"/>
      <c r="D4" s="45"/>
      <c r="E4" s="46"/>
      <c r="F4" s="581" t="s">
        <v>161</v>
      </c>
      <c r="G4" s="582"/>
      <c r="H4" s="583"/>
      <c r="I4" s="584" t="s">
        <v>160</v>
      </c>
      <c r="J4" s="582"/>
      <c r="K4" s="583"/>
      <c r="L4" s="585" t="s">
        <v>3</v>
      </c>
      <c r="M4" s="586"/>
    </row>
    <row r="5" spans="1:13" ht="14.4" customHeight="1" thickBot="1" x14ac:dyDescent="0.35">
      <c r="A5" s="749" t="s">
        <v>162</v>
      </c>
      <c r="B5" s="767" t="s">
        <v>163</v>
      </c>
      <c r="C5" s="767" t="s">
        <v>90</v>
      </c>
      <c r="D5" s="767" t="s">
        <v>164</v>
      </c>
      <c r="E5" s="767" t="s">
        <v>165</v>
      </c>
      <c r="F5" s="768" t="s">
        <v>28</v>
      </c>
      <c r="G5" s="768" t="s">
        <v>14</v>
      </c>
      <c r="H5" s="751" t="s">
        <v>166</v>
      </c>
      <c r="I5" s="750" t="s">
        <v>28</v>
      </c>
      <c r="J5" s="768" t="s">
        <v>14</v>
      </c>
      <c r="K5" s="751" t="s">
        <v>166</v>
      </c>
      <c r="L5" s="750" t="s">
        <v>28</v>
      </c>
      <c r="M5" s="769" t="s">
        <v>14</v>
      </c>
    </row>
    <row r="6" spans="1:13" ht="14.4" customHeight="1" x14ac:dyDescent="0.3">
      <c r="A6" s="731" t="s">
        <v>566</v>
      </c>
      <c r="B6" s="732" t="s">
        <v>2035</v>
      </c>
      <c r="C6" s="732" t="s">
        <v>609</v>
      </c>
      <c r="D6" s="732" t="s">
        <v>610</v>
      </c>
      <c r="E6" s="732" t="s">
        <v>2036</v>
      </c>
      <c r="F6" s="735"/>
      <c r="G6" s="735"/>
      <c r="H6" s="753">
        <v>0</v>
      </c>
      <c r="I6" s="735">
        <v>20</v>
      </c>
      <c r="J6" s="735">
        <v>694.98993377027932</v>
      </c>
      <c r="K6" s="753">
        <v>1</v>
      </c>
      <c r="L6" s="735">
        <v>20</v>
      </c>
      <c r="M6" s="736">
        <v>694.98993377027932</v>
      </c>
    </row>
    <row r="7" spans="1:13" ht="14.4" customHeight="1" x14ac:dyDescent="0.3">
      <c r="A7" s="737" t="s">
        <v>571</v>
      </c>
      <c r="B7" s="738" t="s">
        <v>2037</v>
      </c>
      <c r="C7" s="738" t="s">
        <v>1373</v>
      </c>
      <c r="D7" s="738" t="s">
        <v>1374</v>
      </c>
      <c r="E7" s="738" t="s">
        <v>2038</v>
      </c>
      <c r="F7" s="741"/>
      <c r="G7" s="741"/>
      <c r="H7" s="754">
        <v>0</v>
      </c>
      <c r="I7" s="741">
        <v>2</v>
      </c>
      <c r="J7" s="741">
        <v>122.01999999999998</v>
      </c>
      <c r="K7" s="754">
        <v>1</v>
      </c>
      <c r="L7" s="741">
        <v>2</v>
      </c>
      <c r="M7" s="742">
        <v>122.01999999999998</v>
      </c>
    </row>
    <row r="8" spans="1:13" ht="14.4" customHeight="1" x14ac:dyDescent="0.3">
      <c r="A8" s="737" t="s">
        <v>571</v>
      </c>
      <c r="B8" s="738" t="s">
        <v>2039</v>
      </c>
      <c r="C8" s="738" t="s">
        <v>1463</v>
      </c>
      <c r="D8" s="738" t="s">
        <v>1464</v>
      </c>
      <c r="E8" s="738" t="s">
        <v>2040</v>
      </c>
      <c r="F8" s="741"/>
      <c r="G8" s="741"/>
      <c r="H8" s="754">
        <v>0</v>
      </c>
      <c r="I8" s="741">
        <v>940</v>
      </c>
      <c r="J8" s="741">
        <v>63673.796802428114</v>
      </c>
      <c r="K8" s="754">
        <v>1</v>
      </c>
      <c r="L8" s="741">
        <v>940</v>
      </c>
      <c r="M8" s="742">
        <v>63673.796802428114</v>
      </c>
    </row>
    <row r="9" spans="1:13" ht="14.4" customHeight="1" x14ac:dyDescent="0.3">
      <c r="A9" s="737" t="s">
        <v>571</v>
      </c>
      <c r="B9" s="738" t="s">
        <v>2041</v>
      </c>
      <c r="C9" s="738" t="s">
        <v>1444</v>
      </c>
      <c r="D9" s="738" t="s">
        <v>1445</v>
      </c>
      <c r="E9" s="738" t="s">
        <v>2042</v>
      </c>
      <c r="F9" s="741"/>
      <c r="G9" s="741"/>
      <c r="H9" s="754">
        <v>0</v>
      </c>
      <c r="I9" s="741">
        <v>13</v>
      </c>
      <c r="J9" s="741">
        <v>867.49</v>
      </c>
      <c r="K9" s="754">
        <v>1</v>
      </c>
      <c r="L9" s="741">
        <v>13</v>
      </c>
      <c r="M9" s="742">
        <v>867.49</v>
      </c>
    </row>
    <row r="10" spans="1:13" ht="14.4" customHeight="1" x14ac:dyDescent="0.3">
      <c r="A10" s="737" t="s">
        <v>571</v>
      </c>
      <c r="B10" s="738" t="s">
        <v>2043</v>
      </c>
      <c r="C10" s="738" t="s">
        <v>1399</v>
      </c>
      <c r="D10" s="738" t="s">
        <v>2044</v>
      </c>
      <c r="E10" s="738" t="s">
        <v>2045</v>
      </c>
      <c r="F10" s="741"/>
      <c r="G10" s="741"/>
      <c r="H10" s="754">
        <v>0</v>
      </c>
      <c r="I10" s="741">
        <v>2</v>
      </c>
      <c r="J10" s="741">
        <v>1259.3200000000002</v>
      </c>
      <c r="K10" s="754">
        <v>1</v>
      </c>
      <c r="L10" s="741">
        <v>2</v>
      </c>
      <c r="M10" s="742">
        <v>1259.3200000000002</v>
      </c>
    </row>
    <row r="11" spans="1:13" ht="14.4" customHeight="1" x14ac:dyDescent="0.3">
      <c r="A11" s="737" t="s">
        <v>571</v>
      </c>
      <c r="B11" s="738" t="s">
        <v>2046</v>
      </c>
      <c r="C11" s="738" t="s">
        <v>1388</v>
      </c>
      <c r="D11" s="738" t="s">
        <v>2047</v>
      </c>
      <c r="E11" s="738" t="s">
        <v>2048</v>
      </c>
      <c r="F11" s="741"/>
      <c r="G11" s="741"/>
      <c r="H11" s="754">
        <v>0</v>
      </c>
      <c r="I11" s="741">
        <v>36</v>
      </c>
      <c r="J11" s="741">
        <v>14745.188459719135</v>
      </c>
      <c r="K11" s="754">
        <v>1</v>
      </c>
      <c r="L11" s="741">
        <v>36</v>
      </c>
      <c r="M11" s="742">
        <v>14745.188459719135</v>
      </c>
    </row>
    <row r="12" spans="1:13" ht="14.4" customHeight="1" x14ac:dyDescent="0.3">
      <c r="A12" s="737" t="s">
        <v>571</v>
      </c>
      <c r="B12" s="738" t="s">
        <v>2049</v>
      </c>
      <c r="C12" s="738" t="s">
        <v>1460</v>
      </c>
      <c r="D12" s="738" t="s">
        <v>1461</v>
      </c>
      <c r="E12" s="738" t="s">
        <v>2050</v>
      </c>
      <c r="F12" s="741"/>
      <c r="G12" s="741"/>
      <c r="H12" s="754">
        <v>0</v>
      </c>
      <c r="I12" s="741">
        <v>10</v>
      </c>
      <c r="J12" s="741">
        <v>33000</v>
      </c>
      <c r="K12" s="754">
        <v>1</v>
      </c>
      <c r="L12" s="741">
        <v>10</v>
      </c>
      <c r="M12" s="742">
        <v>33000</v>
      </c>
    </row>
    <row r="13" spans="1:13" ht="14.4" customHeight="1" x14ac:dyDescent="0.3">
      <c r="A13" s="737" t="s">
        <v>571</v>
      </c>
      <c r="B13" s="738" t="s">
        <v>2049</v>
      </c>
      <c r="C13" s="738" t="s">
        <v>1350</v>
      </c>
      <c r="D13" s="738" t="s">
        <v>1351</v>
      </c>
      <c r="E13" s="738" t="s">
        <v>2051</v>
      </c>
      <c r="F13" s="741"/>
      <c r="G13" s="741"/>
      <c r="H13" s="754">
        <v>0</v>
      </c>
      <c r="I13" s="741">
        <v>1</v>
      </c>
      <c r="J13" s="741">
        <v>721.2</v>
      </c>
      <c r="K13" s="754">
        <v>1</v>
      </c>
      <c r="L13" s="741">
        <v>1</v>
      </c>
      <c r="M13" s="742">
        <v>721.2</v>
      </c>
    </row>
    <row r="14" spans="1:13" ht="14.4" customHeight="1" x14ac:dyDescent="0.3">
      <c r="A14" s="737" t="s">
        <v>571</v>
      </c>
      <c r="B14" s="738" t="s">
        <v>2052</v>
      </c>
      <c r="C14" s="738" t="s">
        <v>1381</v>
      </c>
      <c r="D14" s="738" t="s">
        <v>1344</v>
      </c>
      <c r="E14" s="738" t="s">
        <v>2053</v>
      </c>
      <c r="F14" s="741"/>
      <c r="G14" s="741"/>
      <c r="H14" s="754">
        <v>0</v>
      </c>
      <c r="I14" s="741">
        <v>179</v>
      </c>
      <c r="J14" s="741">
        <v>23150.051950680165</v>
      </c>
      <c r="K14" s="754">
        <v>1</v>
      </c>
      <c r="L14" s="741">
        <v>179</v>
      </c>
      <c r="M14" s="742">
        <v>23150.051950680165</v>
      </c>
    </row>
    <row r="15" spans="1:13" ht="14.4" customHeight="1" x14ac:dyDescent="0.3">
      <c r="A15" s="737" t="s">
        <v>571</v>
      </c>
      <c r="B15" s="738" t="s">
        <v>2052</v>
      </c>
      <c r="C15" s="738" t="s">
        <v>1343</v>
      </c>
      <c r="D15" s="738" t="s">
        <v>1344</v>
      </c>
      <c r="E15" s="738" t="s">
        <v>2054</v>
      </c>
      <c r="F15" s="741"/>
      <c r="G15" s="741"/>
      <c r="H15" s="754">
        <v>0</v>
      </c>
      <c r="I15" s="741">
        <v>4</v>
      </c>
      <c r="J15" s="741">
        <v>180.76</v>
      </c>
      <c r="K15" s="754">
        <v>1</v>
      </c>
      <c r="L15" s="741">
        <v>4</v>
      </c>
      <c r="M15" s="742">
        <v>180.76</v>
      </c>
    </row>
    <row r="16" spans="1:13" ht="14.4" customHeight="1" x14ac:dyDescent="0.3">
      <c r="A16" s="737" t="s">
        <v>571</v>
      </c>
      <c r="B16" s="738" t="s">
        <v>2052</v>
      </c>
      <c r="C16" s="738" t="s">
        <v>1347</v>
      </c>
      <c r="D16" s="738" t="s">
        <v>1344</v>
      </c>
      <c r="E16" s="738" t="s">
        <v>2055</v>
      </c>
      <c r="F16" s="741"/>
      <c r="G16" s="741"/>
      <c r="H16" s="754">
        <v>0</v>
      </c>
      <c r="I16" s="741">
        <v>1</v>
      </c>
      <c r="J16" s="741">
        <v>90.380000000000052</v>
      </c>
      <c r="K16" s="754">
        <v>1</v>
      </c>
      <c r="L16" s="741">
        <v>1</v>
      </c>
      <c r="M16" s="742">
        <v>90.380000000000052</v>
      </c>
    </row>
    <row r="17" spans="1:13" ht="14.4" customHeight="1" x14ac:dyDescent="0.3">
      <c r="A17" s="737" t="s">
        <v>571</v>
      </c>
      <c r="B17" s="738" t="s">
        <v>2056</v>
      </c>
      <c r="C17" s="738" t="s">
        <v>1454</v>
      </c>
      <c r="D17" s="738" t="s">
        <v>1455</v>
      </c>
      <c r="E17" s="738" t="s">
        <v>2057</v>
      </c>
      <c r="F17" s="741"/>
      <c r="G17" s="741"/>
      <c r="H17" s="754">
        <v>0</v>
      </c>
      <c r="I17" s="741">
        <v>1</v>
      </c>
      <c r="J17" s="741">
        <v>292.38000000000011</v>
      </c>
      <c r="K17" s="754">
        <v>1</v>
      </c>
      <c r="L17" s="741">
        <v>1</v>
      </c>
      <c r="M17" s="742">
        <v>292.38000000000011</v>
      </c>
    </row>
    <row r="18" spans="1:13" ht="14.4" customHeight="1" x14ac:dyDescent="0.3">
      <c r="A18" s="737" t="s">
        <v>571</v>
      </c>
      <c r="B18" s="738" t="s">
        <v>2058</v>
      </c>
      <c r="C18" s="738" t="s">
        <v>1354</v>
      </c>
      <c r="D18" s="738" t="s">
        <v>1355</v>
      </c>
      <c r="E18" s="738" t="s">
        <v>2059</v>
      </c>
      <c r="F18" s="741"/>
      <c r="G18" s="741"/>
      <c r="H18" s="754">
        <v>0</v>
      </c>
      <c r="I18" s="741">
        <v>2</v>
      </c>
      <c r="J18" s="741">
        <v>78.960000000000008</v>
      </c>
      <c r="K18" s="754">
        <v>1</v>
      </c>
      <c r="L18" s="741">
        <v>2</v>
      </c>
      <c r="M18" s="742">
        <v>78.960000000000008</v>
      </c>
    </row>
    <row r="19" spans="1:13" ht="14.4" customHeight="1" x14ac:dyDescent="0.3">
      <c r="A19" s="737" t="s">
        <v>571</v>
      </c>
      <c r="B19" s="738" t="s">
        <v>2060</v>
      </c>
      <c r="C19" s="738" t="s">
        <v>1377</v>
      </c>
      <c r="D19" s="738" t="s">
        <v>1378</v>
      </c>
      <c r="E19" s="738" t="s">
        <v>2061</v>
      </c>
      <c r="F19" s="741"/>
      <c r="G19" s="741"/>
      <c r="H19" s="754">
        <v>0</v>
      </c>
      <c r="I19" s="741">
        <v>2</v>
      </c>
      <c r="J19" s="741">
        <v>444.86000000000018</v>
      </c>
      <c r="K19" s="754">
        <v>1</v>
      </c>
      <c r="L19" s="741">
        <v>2</v>
      </c>
      <c r="M19" s="742">
        <v>444.86000000000018</v>
      </c>
    </row>
    <row r="20" spans="1:13" ht="14.4" customHeight="1" x14ac:dyDescent="0.3">
      <c r="A20" s="737" t="s">
        <v>571</v>
      </c>
      <c r="B20" s="738" t="s">
        <v>2062</v>
      </c>
      <c r="C20" s="738" t="s">
        <v>1361</v>
      </c>
      <c r="D20" s="738" t="s">
        <v>2063</v>
      </c>
      <c r="E20" s="738" t="s">
        <v>2064</v>
      </c>
      <c r="F20" s="741"/>
      <c r="G20" s="741"/>
      <c r="H20" s="754">
        <v>0</v>
      </c>
      <c r="I20" s="741">
        <v>1</v>
      </c>
      <c r="J20" s="741">
        <v>36.18</v>
      </c>
      <c r="K20" s="754">
        <v>1</v>
      </c>
      <c r="L20" s="741">
        <v>1</v>
      </c>
      <c r="M20" s="742">
        <v>36.18</v>
      </c>
    </row>
    <row r="21" spans="1:13" ht="14.4" customHeight="1" x14ac:dyDescent="0.3">
      <c r="A21" s="737" t="s">
        <v>571</v>
      </c>
      <c r="B21" s="738" t="s">
        <v>2065</v>
      </c>
      <c r="C21" s="738" t="s">
        <v>1395</v>
      </c>
      <c r="D21" s="738" t="s">
        <v>2066</v>
      </c>
      <c r="E21" s="738" t="s">
        <v>2067</v>
      </c>
      <c r="F21" s="741"/>
      <c r="G21" s="741"/>
      <c r="H21" s="754">
        <v>0</v>
      </c>
      <c r="I21" s="741">
        <v>1</v>
      </c>
      <c r="J21" s="741">
        <v>210.47</v>
      </c>
      <c r="K21" s="754">
        <v>1</v>
      </c>
      <c r="L21" s="741">
        <v>1</v>
      </c>
      <c r="M21" s="742">
        <v>210.47</v>
      </c>
    </row>
    <row r="22" spans="1:13" ht="14.4" customHeight="1" x14ac:dyDescent="0.3">
      <c r="A22" s="737" t="s">
        <v>571</v>
      </c>
      <c r="B22" s="738" t="s">
        <v>2068</v>
      </c>
      <c r="C22" s="738" t="s">
        <v>1422</v>
      </c>
      <c r="D22" s="738" t="s">
        <v>1423</v>
      </c>
      <c r="E22" s="738" t="s">
        <v>2069</v>
      </c>
      <c r="F22" s="741"/>
      <c r="G22" s="741"/>
      <c r="H22" s="754">
        <v>0</v>
      </c>
      <c r="I22" s="741">
        <v>3</v>
      </c>
      <c r="J22" s="741">
        <v>312.21000000000004</v>
      </c>
      <c r="K22" s="754">
        <v>1</v>
      </c>
      <c r="L22" s="741">
        <v>3</v>
      </c>
      <c r="M22" s="742">
        <v>312.21000000000004</v>
      </c>
    </row>
    <row r="23" spans="1:13" ht="14.4" customHeight="1" x14ac:dyDescent="0.3">
      <c r="A23" s="737" t="s">
        <v>571</v>
      </c>
      <c r="B23" s="738" t="s">
        <v>2070</v>
      </c>
      <c r="C23" s="738" t="s">
        <v>1414</v>
      </c>
      <c r="D23" s="738" t="s">
        <v>2071</v>
      </c>
      <c r="E23" s="738" t="s">
        <v>2072</v>
      </c>
      <c r="F23" s="741"/>
      <c r="G23" s="741"/>
      <c r="H23" s="754">
        <v>0</v>
      </c>
      <c r="I23" s="741">
        <v>2</v>
      </c>
      <c r="J23" s="741">
        <v>2750</v>
      </c>
      <c r="K23" s="754">
        <v>1</v>
      </c>
      <c r="L23" s="741">
        <v>2</v>
      </c>
      <c r="M23" s="742">
        <v>2750</v>
      </c>
    </row>
    <row r="24" spans="1:13" ht="14.4" customHeight="1" x14ac:dyDescent="0.3">
      <c r="A24" s="737" t="s">
        <v>571</v>
      </c>
      <c r="B24" s="738" t="s">
        <v>2035</v>
      </c>
      <c r="C24" s="738" t="s">
        <v>609</v>
      </c>
      <c r="D24" s="738" t="s">
        <v>610</v>
      </c>
      <c r="E24" s="738" t="s">
        <v>2036</v>
      </c>
      <c r="F24" s="741"/>
      <c r="G24" s="741"/>
      <c r="H24" s="754">
        <v>0</v>
      </c>
      <c r="I24" s="741">
        <v>120</v>
      </c>
      <c r="J24" s="741">
        <v>4169.9992559948623</v>
      </c>
      <c r="K24" s="754">
        <v>1</v>
      </c>
      <c r="L24" s="741">
        <v>120</v>
      </c>
      <c r="M24" s="742">
        <v>4169.9992559948623</v>
      </c>
    </row>
    <row r="25" spans="1:13" ht="14.4" customHeight="1" x14ac:dyDescent="0.3">
      <c r="A25" s="737" t="s">
        <v>571</v>
      </c>
      <c r="B25" s="738" t="s">
        <v>2073</v>
      </c>
      <c r="C25" s="738" t="s">
        <v>1406</v>
      </c>
      <c r="D25" s="738" t="s">
        <v>2074</v>
      </c>
      <c r="E25" s="738" t="s">
        <v>2075</v>
      </c>
      <c r="F25" s="741"/>
      <c r="G25" s="741"/>
      <c r="H25" s="754">
        <v>0</v>
      </c>
      <c r="I25" s="741">
        <v>2</v>
      </c>
      <c r="J25" s="741">
        <v>185.68</v>
      </c>
      <c r="K25" s="754">
        <v>1</v>
      </c>
      <c r="L25" s="741">
        <v>2</v>
      </c>
      <c r="M25" s="742">
        <v>185.68</v>
      </c>
    </row>
    <row r="26" spans="1:13" ht="14.4" customHeight="1" x14ac:dyDescent="0.3">
      <c r="A26" s="737" t="s">
        <v>571</v>
      </c>
      <c r="B26" s="738" t="s">
        <v>2073</v>
      </c>
      <c r="C26" s="738" t="s">
        <v>1403</v>
      </c>
      <c r="D26" s="738" t="s">
        <v>2074</v>
      </c>
      <c r="E26" s="738" t="s">
        <v>2076</v>
      </c>
      <c r="F26" s="741"/>
      <c r="G26" s="741"/>
      <c r="H26" s="754">
        <v>0</v>
      </c>
      <c r="I26" s="741">
        <v>4</v>
      </c>
      <c r="J26" s="741">
        <v>313.16000000000014</v>
      </c>
      <c r="K26" s="754">
        <v>1</v>
      </c>
      <c r="L26" s="741">
        <v>4</v>
      </c>
      <c r="M26" s="742">
        <v>313.16000000000014</v>
      </c>
    </row>
    <row r="27" spans="1:13" ht="14.4" customHeight="1" x14ac:dyDescent="0.3">
      <c r="A27" s="737" t="s">
        <v>571</v>
      </c>
      <c r="B27" s="738" t="s">
        <v>2073</v>
      </c>
      <c r="C27" s="738" t="s">
        <v>1391</v>
      </c>
      <c r="D27" s="738" t="s">
        <v>2074</v>
      </c>
      <c r="E27" s="738" t="s">
        <v>2077</v>
      </c>
      <c r="F27" s="741"/>
      <c r="G27" s="741"/>
      <c r="H27" s="754">
        <v>0</v>
      </c>
      <c r="I27" s="741">
        <v>1</v>
      </c>
      <c r="J27" s="741">
        <v>61.53000000000003</v>
      </c>
      <c r="K27" s="754">
        <v>1</v>
      </c>
      <c r="L27" s="741">
        <v>1</v>
      </c>
      <c r="M27" s="742">
        <v>61.53000000000003</v>
      </c>
    </row>
    <row r="28" spans="1:13" ht="14.4" customHeight="1" x14ac:dyDescent="0.3">
      <c r="A28" s="737" t="s">
        <v>571</v>
      </c>
      <c r="B28" s="738" t="s">
        <v>2078</v>
      </c>
      <c r="C28" s="738" t="s">
        <v>1662</v>
      </c>
      <c r="D28" s="738" t="s">
        <v>2079</v>
      </c>
      <c r="E28" s="738" t="s">
        <v>2080</v>
      </c>
      <c r="F28" s="741"/>
      <c r="G28" s="741"/>
      <c r="H28" s="754">
        <v>0</v>
      </c>
      <c r="I28" s="741">
        <v>24</v>
      </c>
      <c r="J28" s="741">
        <v>297910.80000000005</v>
      </c>
      <c r="K28" s="754">
        <v>1</v>
      </c>
      <c r="L28" s="741">
        <v>24</v>
      </c>
      <c r="M28" s="742">
        <v>297910.80000000005</v>
      </c>
    </row>
    <row r="29" spans="1:13" ht="14.4" customHeight="1" x14ac:dyDescent="0.3">
      <c r="A29" s="737" t="s">
        <v>571</v>
      </c>
      <c r="B29" s="738" t="s">
        <v>2081</v>
      </c>
      <c r="C29" s="738" t="s">
        <v>1457</v>
      </c>
      <c r="D29" s="738" t="s">
        <v>1458</v>
      </c>
      <c r="E29" s="738" t="s">
        <v>2082</v>
      </c>
      <c r="F29" s="741"/>
      <c r="G29" s="741"/>
      <c r="H29" s="754">
        <v>0</v>
      </c>
      <c r="I29" s="741">
        <v>1</v>
      </c>
      <c r="J29" s="741">
        <v>167.55999999999997</v>
      </c>
      <c r="K29" s="754">
        <v>1</v>
      </c>
      <c r="L29" s="741">
        <v>1</v>
      </c>
      <c r="M29" s="742">
        <v>167.55999999999997</v>
      </c>
    </row>
    <row r="30" spans="1:13" ht="14.4" customHeight="1" x14ac:dyDescent="0.3">
      <c r="A30" s="737" t="s">
        <v>571</v>
      </c>
      <c r="B30" s="738" t="s">
        <v>2081</v>
      </c>
      <c r="C30" s="738" t="s">
        <v>1650</v>
      </c>
      <c r="D30" s="738" t="s">
        <v>2083</v>
      </c>
      <c r="E30" s="738" t="s">
        <v>2084</v>
      </c>
      <c r="F30" s="741"/>
      <c r="G30" s="741"/>
      <c r="H30" s="754">
        <v>0</v>
      </c>
      <c r="I30" s="741">
        <v>3</v>
      </c>
      <c r="J30" s="741">
        <v>333.96</v>
      </c>
      <c r="K30" s="754">
        <v>1</v>
      </c>
      <c r="L30" s="741">
        <v>3</v>
      </c>
      <c r="M30" s="742">
        <v>333.96</v>
      </c>
    </row>
    <row r="31" spans="1:13" ht="14.4" customHeight="1" x14ac:dyDescent="0.3">
      <c r="A31" s="737" t="s">
        <v>571</v>
      </c>
      <c r="B31" s="738" t="s">
        <v>2085</v>
      </c>
      <c r="C31" s="738" t="s">
        <v>1542</v>
      </c>
      <c r="D31" s="738" t="s">
        <v>2086</v>
      </c>
      <c r="E31" s="738" t="s">
        <v>2087</v>
      </c>
      <c r="F31" s="741">
        <v>24</v>
      </c>
      <c r="G31" s="741">
        <v>7584.7200000000012</v>
      </c>
      <c r="H31" s="754">
        <v>1</v>
      </c>
      <c r="I31" s="741"/>
      <c r="J31" s="741"/>
      <c r="K31" s="754">
        <v>0</v>
      </c>
      <c r="L31" s="741">
        <v>24</v>
      </c>
      <c r="M31" s="742">
        <v>7584.7200000000012</v>
      </c>
    </row>
    <row r="32" spans="1:13" ht="14.4" customHeight="1" x14ac:dyDescent="0.3">
      <c r="A32" s="737" t="s">
        <v>571</v>
      </c>
      <c r="B32" s="738" t="s">
        <v>2088</v>
      </c>
      <c r="C32" s="738" t="s">
        <v>1672</v>
      </c>
      <c r="D32" s="738" t="s">
        <v>2089</v>
      </c>
      <c r="E32" s="738" t="s">
        <v>2090</v>
      </c>
      <c r="F32" s="741"/>
      <c r="G32" s="741"/>
      <c r="H32" s="754">
        <v>0</v>
      </c>
      <c r="I32" s="741">
        <v>2</v>
      </c>
      <c r="J32" s="741">
        <v>1095.1035234535825</v>
      </c>
      <c r="K32" s="754">
        <v>1</v>
      </c>
      <c r="L32" s="741">
        <v>2</v>
      </c>
      <c r="M32" s="742">
        <v>1095.1035234535825</v>
      </c>
    </row>
    <row r="33" spans="1:13" ht="14.4" customHeight="1" x14ac:dyDescent="0.3">
      <c r="A33" s="737" t="s">
        <v>571</v>
      </c>
      <c r="B33" s="738" t="s">
        <v>2088</v>
      </c>
      <c r="C33" s="738" t="s">
        <v>1670</v>
      </c>
      <c r="D33" s="738" t="s">
        <v>2089</v>
      </c>
      <c r="E33" s="738" t="s">
        <v>2091</v>
      </c>
      <c r="F33" s="741"/>
      <c r="G33" s="741"/>
      <c r="H33" s="754">
        <v>0</v>
      </c>
      <c r="I33" s="741">
        <v>56</v>
      </c>
      <c r="J33" s="741">
        <v>53176.338652361839</v>
      </c>
      <c r="K33" s="754">
        <v>1</v>
      </c>
      <c r="L33" s="741">
        <v>56</v>
      </c>
      <c r="M33" s="742">
        <v>53176.338652361839</v>
      </c>
    </row>
    <row r="34" spans="1:13" ht="14.4" customHeight="1" x14ac:dyDescent="0.3">
      <c r="A34" s="737" t="s">
        <v>571</v>
      </c>
      <c r="B34" s="738" t="s">
        <v>2092</v>
      </c>
      <c r="C34" s="738" t="s">
        <v>1654</v>
      </c>
      <c r="D34" s="738" t="s">
        <v>1655</v>
      </c>
      <c r="E34" s="738" t="s">
        <v>2093</v>
      </c>
      <c r="F34" s="741"/>
      <c r="G34" s="741"/>
      <c r="H34" s="754">
        <v>0</v>
      </c>
      <c r="I34" s="741">
        <v>9</v>
      </c>
      <c r="J34" s="741">
        <v>2919.13</v>
      </c>
      <c r="K34" s="754">
        <v>1</v>
      </c>
      <c r="L34" s="741">
        <v>9</v>
      </c>
      <c r="M34" s="742">
        <v>2919.13</v>
      </c>
    </row>
    <row r="35" spans="1:13" ht="14.4" customHeight="1" x14ac:dyDescent="0.3">
      <c r="A35" s="737" t="s">
        <v>571</v>
      </c>
      <c r="B35" s="738" t="s">
        <v>2094</v>
      </c>
      <c r="C35" s="738" t="s">
        <v>1665</v>
      </c>
      <c r="D35" s="738" t="s">
        <v>2095</v>
      </c>
      <c r="E35" s="738" t="s">
        <v>2096</v>
      </c>
      <c r="F35" s="741"/>
      <c r="G35" s="741"/>
      <c r="H35" s="754">
        <v>0</v>
      </c>
      <c r="I35" s="741">
        <v>60</v>
      </c>
      <c r="J35" s="741">
        <v>2503.3000000000002</v>
      </c>
      <c r="K35" s="754">
        <v>1</v>
      </c>
      <c r="L35" s="741">
        <v>60</v>
      </c>
      <c r="M35" s="742">
        <v>2503.3000000000002</v>
      </c>
    </row>
    <row r="36" spans="1:13" ht="14.4" customHeight="1" x14ac:dyDescent="0.3">
      <c r="A36" s="737" t="s">
        <v>571</v>
      </c>
      <c r="B36" s="738" t="s">
        <v>2094</v>
      </c>
      <c r="C36" s="738" t="s">
        <v>1667</v>
      </c>
      <c r="D36" s="738" t="s">
        <v>2095</v>
      </c>
      <c r="E36" s="738" t="s">
        <v>2097</v>
      </c>
      <c r="F36" s="741"/>
      <c r="G36" s="741"/>
      <c r="H36" s="754">
        <v>0</v>
      </c>
      <c r="I36" s="741">
        <v>90</v>
      </c>
      <c r="J36" s="741">
        <v>5049</v>
      </c>
      <c r="K36" s="754">
        <v>1</v>
      </c>
      <c r="L36" s="741">
        <v>90</v>
      </c>
      <c r="M36" s="742">
        <v>5049</v>
      </c>
    </row>
    <row r="37" spans="1:13" ht="14.4" customHeight="1" x14ac:dyDescent="0.3">
      <c r="A37" s="737" t="s">
        <v>571</v>
      </c>
      <c r="B37" s="738" t="s">
        <v>2098</v>
      </c>
      <c r="C37" s="738" t="s">
        <v>1658</v>
      </c>
      <c r="D37" s="738" t="s">
        <v>2099</v>
      </c>
      <c r="E37" s="738" t="s">
        <v>2100</v>
      </c>
      <c r="F37" s="741"/>
      <c r="G37" s="741"/>
      <c r="H37" s="754">
        <v>0</v>
      </c>
      <c r="I37" s="741">
        <v>380</v>
      </c>
      <c r="J37" s="741">
        <v>11141.400000000001</v>
      </c>
      <c r="K37" s="754">
        <v>1</v>
      </c>
      <c r="L37" s="741">
        <v>380</v>
      </c>
      <c r="M37" s="742">
        <v>11141.400000000001</v>
      </c>
    </row>
    <row r="38" spans="1:13" ht="14.4" customHeight="1" x14ac:dyDescent="0.3">
      <c r="A38" s="737" t="s">
        <v>571</v>
      </c>
      <c r="B38" s="738" t="s">
        <v>2101</v>
      </c>
      <c r="C38" s="738" t="s">
        <v>1710</v>
      </c>
      <c r="D38" s="738" t="s">
        <v>2102</v>
      </c>
      <c r="E38" s="738" t="s">
        <v>2103</v>
      </c>
      <c r="F38" s="741"/>
      <c r="G38" s="741"/>
      <c r="H38" s="754">
        <v>0</v>
      </c>
      <c r="I38" s="741">
        <v>41</v>
      </c>
      <c r="J38" s="741">
        <v>6495.5</v>
      </c>
      <c r="K38" s="754">
        <v>1</v>
      </c>
      <c r="L38" s="741">
        <v>41</v>
      </c>
      <c r="M38" s="742">
        <v>6495.5</v>
      </c>
    </row>
    <row r="39" spans="1:13" ht="14.4" customHeight="1" x14ac:dyDescent="0.3">
      <c r="A39" s="737" t="s">
        <v>571</v>
      </c>
      <c r="B39" s="738" t="s">
        <v>2101</v>
      </c>
      <c r="C39" s="738" t="s">
        <v>1713</v>
      </c>
      <c r="D39" s="738" t="s">
        <v>2102</v>
      </c>
      <c r="E39" s="738" t="s">
        <v>2104</v>
      </c>
      <c r="F39" s="741"/>
      <c r="G39" s="741"/>
      <c r="H39" s="754">
        <v>0</v>
      </c>
      <c r="I39" s="741">
        <v>12</v>
      </c>
      <c r="J39" s="741">
        <v>3696</v>
      </c>
      <c r="K39" s="754">
        <v>1</v>
      </c>
      <c r="L39" s="741">
        <v>12</v>
      </c>
      <c r="M39" s="742">
        <v>3696</v>
      </c>
    </row>
    <row r="40" spans="1:13" ht="14.4" customHeight="1" x14ac:dyDescent="0.3">
      <c r="A40" s="737" t="s">
        <v>571</v>
      </c>
      <c r="B40" s="738" t="s">
        <v>2101</v>
      </c>
      <c r="C40" s="738" t="s">
        <v>1715</v>
      </c>
      <c r="D40" s="738" t="s">
        <v>2105</v>
      </c>
      <c r="E40" s="738" t="s">
        <v>2106</v>
      </c>
      <c r="F40" s="741"/>
      <c r="G40" s="741"/>
      <c r="H40" s="754">
        <v>0</v>
      </c>
      <c r="I40" s="741">
        <v>3</v>
      </c>
      <c r="J40" s="741">
        <v>854.04</v>
      </c>
      <c r="K40" s="754">
        <v>1</v>
      </c>
      <c r="L40" s="741">
        <v>3</v>
      </c>
      <c r="M40" s="742">
        <v>854.04</v>
      </c>
    </row>
    <row r="41" spans="1:13" ht="14.4" customHeight="1" x14ac:dyDescent="0.3">
      <c r="A41" s="737" t="s">
        <v>571</v>
      </c>
      <c r="B41" s="738" t="s">
        <v>2107</v>
      </c>
      <c r="C41" s="738" t="s">
        <v>1718</v>
      </c>
      <c r="D41" s="738" t="s">
        <v>2108</v>
      </c>
      <c r="E41" s="738" t="s">
        <v>2109</v>
      </c>
      <c r="F41" s="741"/>
      <c r="G41" s="741"/>
      <c r="H41" s="754">
        <v>0</v>
      </c>
      <c r="I41" s="741">
        <v>120</v>
      </c>
      <c r="J41" s="741">
        <v>59215.199999999997</v>
      </c>
      <c r="K41" s="754">
        <v>1</v>
      </c>
      <c r="L41" s="741">
        <v>120</v>
      </c>
      <c r="M41" s="742">
        <v>59215.199999999997</v>
      </c>
    </row>
    <row r="42" spans="1:13" ht="14.4" customHeight="1" x14ac:dyDescent="0.3">
      <c r="A42" s="737" t="s">
        <v>571</v>
      </c>
      <c r="B42" s="738" t="s">
        <v>2110</v>
      </c>
      <c r="C42" s="738" t="s">
        <v>1676</v>
      </c>
      <c r="D42" s="738" t="s">
        <v>2111</v>
      </c>
      <c r="E42" s="738" t="s">
        <v>2112</v>
      </c>
      <c r="F42" s="741">
        <v>5</v>
      </c>
      <c r="G42" s="741">
        <v>68517.709999999992</v>
      </c>
      <c r="H42" s="754">
        <v>1</v>
      </c>
      <c r="I42" s="741"/>
      <c r="J42" s="741"/>
      <c r="K42" s="754">
        <v>0</v>
      </c>
      <c r="L42" s="741">
        <v>5</v>
      </c>
      <c r="M42" s="742">
        <v>68517.709999999992</v>
      </c>
    </row>
    <row r="43" spans="1:13" ht="14.4" customHeight="1" x14ac:dyDescent="0.3">
      <c r="A43" s="737" t="s">
        <v>571</v>
      </c>
      <c r="B43" s="738" t="s">
        <v>2113</v>
      </c>
      <c r="C43" s="738" t="s">
        <v>1437</v>
      </c>
      <c r="D43" s="738" t="s">
        <v>1438</v>
      </c>
      <c r="E43" s="738" t="s">
        <v>2114</v>
      </c>
      <c r="F43" s="741"/>
      <c r="G43" s="741"/>
      <c r="H43" s="754">
        <v>0</v>
      </c>
      <c r="I43" s="741">
        <v>3</v>
      </c>
      <c r="J43" s="741">
        <v>1803.63</v>
      </c>
      <c r="K43" s="754">
        <v>1</v>
      </c>
      <c r="L43" s="741">
        <v>3</v>
      </c>
      <c r="M43" s="742">
        <v>1803.63</v>
      </c>
    </row>
    <row r="44" spans="1:13" ht="14.4" customHeight="1" x14ac:dyDescent="0.3">
      <c r="A44" s="737" t="s">
        <v>571</v>
      </c>
      <c r="B44" s="738" t="s">
        <v>2115</v>
      </c>
      <c r="C44" s="738" t="s">
        <v>1434</v>
      </c>
      <c r="D44" s="738" t="s">
        <v>1435</v>
      </c>
      <c r="E44" s="738" t="s">
        <v>2116</v>
      </c>
      <c r="F44" s="741"/>
      <c r="G44" s="741"/>
      <c r="H44" s="754">
        <v>0</v>
      </c>
      <c r="I44" s="741">
        <v>4</v>
      </c>
      <c r="J44" s="741">
        <v>1221.2399999999998</v>
      </c>
      <c r="K44" s="754">
        <v>1</v>
      </c>
      <c r="L44" s="741">
        <v>4</v>
      </c>
      <c r="M44" s="742">
        <v>1221.2399999999998</v>
      </c>
    </row>
    <row r="45" spans="1:13" ht="14.4" customHeight="1" x14ac:dyDescent="0.3">
      <c r="A45" s="737" t="s">
        <v>571</v>
      </c>
      <c r="B45" s="738" t="s">
        <v>2117</v>
      </c>
      <c r="C45" s="738" t="s">
        <v>617</v>
      </c>
      <c r="D45" s="738" t="s">
        <v>618</v>
      </c>
      <c r="E45" s="738" t="s">
        <v>2118</v>
      </c>
      <c r="F45" s="741">
        <v>15</v>
      </c>
      <c r="G45" s="741">
        <v>1022.2464039323042</v>
      </c>
      <c r="H45" s="754">
        <v>1</v>
      </c>
      <c r="I45" s="741"/>
      <c r="J45" s="741"/>
      <c r="K45" s="754">
        <v>0</v>
      </c>
      <c r="L45" s="741">
        <v>15</v>
      </c>
      <c r="M45" s="742">
        <v>1022.2464039323042</v>
      </c>
    </row>
    <row r="46" spans="1:13" ht="14.4" customHeight="1" x14ac:dyDescent="0.3">
      <c r="A46" s="737" t="s">
        <v>571</v>
      </c>
      <c r="B46" s="738" t="s">
        <v>2117</v>
      </c>
      <c r="C46" s="738" t="s">
        <v>1480</v>
      </c>
      <c r="D46" s="738" t="s">
        <v>2119</v>
      </c>
      <c r="E46" s="738" t="s">
        <v>2087</v>
      </c>
      <c r="F46" s="741"/>
      <c r="G46" s="741"/>
      <c r="H46" s="754">
        <v>0</v>
      </c>
      <c r="I46" s="741">
        <v>2</v>
      </c>
      <c r="J46" s="741">
        <v>1059.6799999999998</v>
      </c>
      <c r="K46" s="754">
        <v>1</v>
      </c>
      <c r="L46" s="741">
        <v>2</v>
      </c>
      <c r="M46" s="742">
        <v>1059.6799999999998</v>
      </c>
    </row>
    <row r="47" spans="1:13" ht="14.4" customHeight="1" x14ac:dyDescent="0.3">
      <c r="A47" s="737" t="s">
        <v>571</v>
      </c>
      <c r="B47" s="738" t="s">
        <v>2120</v>
      </c>
      <c r="C47" s="738" t="s">
        <v>1426</v>
      </c>
      <c r="D47" s="738" t="s">
        <v>2121</v>
      </c>
      <c r="E47" s="738" t="s">
        <v>2122</v>
      </c>
      <c r="F47" s="741"/>
      <c r="G47" s="741"/>
      <c r="H47" s="754">
        <v>0</v>
      </c>
      <c r="I47" s="741">
        <v>220</v>
      </c>
      <c r="J47" s="741">
        <v>150788.01666040224</v>
      </c>
      <c r="K47" s="754">
        <v>1</v>
      </c>
      <c r="L47" s="741">
        <v>220</v>
      </c>
      <c r="M47" s="742">
        <v>150788.01666040224</v>
      </c>
    </row>
    <row r="48" spans="1:13" ht="14.4" customHeight="1" x14ac:dyDescent="0.3">
      <c r="A48" s="737" t="s">
        <v>571</v>
      </c>
      <c r="B48" s="738" t="s">
        <v>2123</v>
      </c>
      <c r="C48" s="738" t="s">
        <v>1466</v>
      </c>
      <c r="D48" s="738" t="s">
        <v>2124</v>
      </c>
      <c r="E48" s="738" t="s">
        <v>2125</v>
      </c>
      <c r="F48" s="741"/>
      <c r="G48" s="741"/>
      <c r="H48" s="754">
        <v>0</v>
      </c>
      <c r="I48" s="741">
        <v>10</v>
      </c>
      <c r="J48" s="741">
        <v>5610</v>
      </c>
      <c r="K48" s="754">
        <v>1</v>
      </c>
      <c r="L48" s="741">
        <v>10</v>
      </c>
      <c r="M48" s="742">
        <v>5610</v>
      </c>
    </row>
    <row r="49" spans="1:13" ht="14.4" customHeight="1" x14ac:dyDescent="0.3">
      <c r="A49" s="737" t="s">
        <v>571</v>
      </c>
      <c r="B49" s="738" t="s">
        <v>2126</v>
      </c>
      <c r="C49" s="738" t="s">
        <v>1358</v>
      </c>
      <c r="D49" s="738" t="s">
        <v>2127</v>
      </c>
      <c r="E49" s="738" t="s">
        <v>2128</v>
      </c>
      <c r="F49" s="741"/>
      <c r="G49" s="741"/>
      <c r="H49" s="754">
        <v>0</v>
      </c>
      <c r="I49" s="741">
        <v>4</v>
      </c>
      <c r="J49" s="741">
        <v>178.36</v>
      </c>
      <c r="K49" s="754">
        <v>1</v>
      </c>
      <c r="L49" s="741">
        <v>4</v>
      </c>
      <c r="M49" s="742">
        <v>178.36</v>
      </c>
    </row>
    <row r="50" spans="1:13" ht="14.4" customHeight="1" x14ac:dyDescent="0.3">
      <c r="A50" s="737" t="s">
        <v>571</v>
      </c>
      <c r="B50" s="738" t="s">
        <v>2126</v>
      </c>
      <c r="C50" s="738" t="s">
        <v>1339</v>
      </c>
      <c r="D50" s="738" t="s">
        <v>2129</v>
      </c>
      <c r="E50" s="738" t="s">
        <v>2130</v>
      </c>
      <c r="F50" s="741"/>
      <c r="G50" s="741"/>
      <c r="H50" s="754">
        <v>0</v>
      </c>
      <c r="I50" s="741">
        <v>25</v>
      </c>
      <c r="J50" s="741">
        <v>1422</v>
      </c>
      <c r="K50" s="754">
        <v>1</v>
      </c>
      <c r="L50" s="741">
        <v>25</v>
      </c>
      <c r="M50" s="742">
        <v>1422</v>
      </c>
    </row>
    <row r="51" spans="1:13" ht="14.4" customHeight="1" x14ac:dyDescent="0.3">
      <c r="A51" s="737" t="s">
        <v>571</v>
      </c>
      <c r="B51" s="738" t="s">
        <v>2131</v>
      </c>
      <c r="C51" s="738" t="s">
        <v>1418</v>
      </c>
      <c r="D51" s="738" t="s">
        <v>2132</v>
      </c>
      <c r="E51" s="738" t="s">
        <v>2133</v>
      </c>
      <c r="F51" s="741"/>
      <c r="G51" s="741"/>
      <c r="H51" s="754">
        <v>0</v>
      </c>
      <c r="I51" s="741">
        <v>15</v>
      </c>
      <c r="J51" s="741">
        <v>4877.3999999999996</v>
      </c>
      <c r="K51" s="754">
        <v>1</v>
      </c>
      <c r="L51" s="741">
        <v>15</v>
      </c>
      <c r="M51" s="742">
        <v>4877.3999999999996</v>
      </c>
    </row>
    <row r="52" spans="1:13" ht="14.4" customHeight="1" x14ac:dyDescent="0.3">
      <c r="A52" s="737" t="s">
        <v>571</v>
      </c>
      <c r="B52" s="738" t="s">
        <v>2134</v>
      </c>
      <c r="C52" s="738" t="s">
        <v>1430</v>
      </c>
      <c r="D52" s="738" t="s">
        <v>1431</v>
      </c>
      <c r="E52" s="738" t="s">
        <v>2135</v>
      </c>
      <c r="F52" s="741"/>
      <c r="G52" s="741"/>
      <c r="H52" s="754">
        <v>0</v>
      </c>
      <c r="I52" s="741">
        <v>45</v>
      </c>
      <c r="J52" s="741">
        <v>43211.272037831906</v>
      </c>
      <c r="K52" s="754">
        <v>1</v>
      </c>
      <c r="L52" s="741">
        <v>45</v>
      </c>
      <c r="M52" s="742">
        <v>43211.272037831906</v>
      </c>
    </row>
    <row r="53" spans="1:13" ht="14.4" customHeight="1" x14ac:dyDescent="0.3">
      <c r="A53" s="737" t="s">
        <v>571</v>
      </c>
      <c r="B53" s="738" t="s">
        <v>2136</v>
      </c>
      <c r="C53" s="738" t="s">
        <v>1477</v>
      </c>
      <c r="D53" s="738" t="s">
        <v>2137</v>
      </c>
      <c r="E53" s="738" t="s">
        <v>2138</v>
      </c>
      <c r="F53" s="741"/>
      <c r="G53" s="741"/>
      <c r="H53" s="754">
        <v>0</v>
      </c>
      <c r="I53" s="741">
        <v>1</v>
      </c>
      <c r="J53" s="741">
        <v>224.2</v>
      </c>
      <c r="K53" s="754">
        <v>1</v>
      </c>
      <c r="L53" s="741">
        <v>1</v>
      </c>
      <c r="M53" s="742">
        <v>224.2</v>
      </c>
    </row>
    <row r="54" spans="1:13" ht="14.4" customHeight="1" x14ac:dyDescent="0.3">
      <c r="A54" s="737" t="s">
        <v>571</v>
      </c>
      <c r="B54" s="738" t="s">
        <v>2139</v>
      </c>
      <c r="C54" s="738" t="s">
        <v>613</v>
      </c>
      <c r="D54" s="738" t="s">
        <v>2140</v>
      </c>
      <c r="E54" s="738" t="s">
        <v>2141</v>
      </c>
      <c r="F54" s="741">
        <v>1</v>
      </c>
      <c r="G54" s="741">
        <v>1772.200000000001</v>
      </c>
      <c r="H54" s="754">
        <v>1</v>
      </c>
      <c r="I54" s="741"/>
      <c r="J54" s="741"/>
      <c r="K54" s="754">
        <v>0</v>
      </c>
      <c r="L54" s="741">
        <v>1</v>
      </c>
      <c r="M54" s="742">
        <v>1772.200000000001</v>
      </c>
    </row>
    <row r="55" spans="1:13" ht="14.4" customHeight="1" x14ac:dyDescent="0.3">
      <c r="A55" s="737" t="s">
        <v>571</v>
      </c>
      <c r="B55" s="738" t="s">
        <v>2142</v>
      </c>
      <c r="C55" s="738" t="s">
        <v>1474</v>
      </c>
      <c r="D55" s="738" t="s">
        <v>2143</v>
      </c>
      <c r="E55" s="738" t="s">
        <v>2144</v>
      </c>
      <c r="F55" s="741"/>
      <c r="G55" s="741"/>
      <c r="H55" s="754">
        <v>0</v>
      </c>
      <c r="I55" s="741">
        <v>1</v>
      </c>
      <c r="J55" s="741">
        <v>255.90000000000012</v>
      </c>
      <c r="K55" s="754">
        <v>1</v>
      </c>
      <c r="L55" s="741">
        <v>1</v>
      </c>
      <c r="M55" s="742">
        <v>255.90000000000012</v>
      </c>
    </row>
    <row r="56" spans="1:13" ht="14.4" customHeight="1" x14ac:dyDescent="0.3">
      <c r="A56" s="737" t="s">
        <v>571</v>
      </c>
      <c r="B56" s="738" t="s">
        <v>2145</v>
      </c>
      <c r="C56" s="738" t="s">
        <v>1469</v>
      </c>
      <c r="D56" s="738" t="s">
        <v>2146</v>
      </c>
      <c r="E56" s="738" t="s">
        <v>2147</v>
      </c>
      <c r="F56" s="741"/>
      <c r="G56" s="741"/>
      <c r="H56" s="754">
        <v>0</v>
      </c>
      <c r="I56" s="741">
        <v>2</v>
      </c>
      <c r="J56" s="741">
        <v>190.74</v>
      </c>
      <c r="K56" s="754">
        <v>1</v>
      </c>
      <c r="L56" s="741">
        <v>2</v>
      </c>
      <c r="M56" s="742">
        <v>190.74</v>
      </c>
    </row>
    <row r="57" spans="1:13" ht="14.4" customHeight="1" x14ac:dyDescent="0.3">
      <c r="A57" s="737" t="s">
        <v>571</v>
      </c>
      <c r="B57" s="738" t="s">
        <v>2145</v>
      </c>
      <c r="C57" s="738" t="s">
        <v>1440</v>
      </c>
      <c r="D57" s="738" t="s">
        <v>2146</v>
      </c>
      <c r="E57" s="738" t="s">
        <v>2148</v>
      </c>
      <c r="F57" s="741"/>
      <c r="G57" s="741"/>
      <c r="H57" s="754">
        <v>0</v>
      </c>
      <c r="I57" s="741">
        <v>10</v>
      </c>
      <c r="J57" s="741">
        <v>3309.8997591033813</v>
      </c>
      <c r="K57" s="754">
        <v>1</v>
      </c>
      <c r="L57" s="741">
        <v>10</v>
      </c>
      <c r="M57" s="742">
        <v>3309.8997591033813</v>
      </c>
    </row>
    <row r="58" spans="1:13" ht="14.4" customHeight="1" x14ac:dyDescent="0.3">
      <c r="A58" s="737" t="s">
        <v>571</v>
      </c>
      <c r="B58" s="738" t="s">
        <v>2149</v>
      </c>
      <c r="C58" s="738" t="s">
        <v>1448</v>
      </c>
      <c r="D58" s="738" t="s">
        <v>1449</v>
      </c>
      <c r="E58" s="738" t="s">
        <v>2150</v>
      </c>
      <c r="F58" s="741"/>
      <c r="G58" s="741"/>
      <c r="H58" s="754">
        <v>0</v>
      </c>
      <c r="I58" s="741">
        <v>2</v>
      </c>
      <c r="J58" s="741">
        <v>44.18</v>
      </c>
      <c r="K58" s="754">
        <v>1</v>
      </c>
      <c r="L58" s="741">
        <v>2</v>
      </c>
      <c r="M58" s="742">
        <v>44.18</v>
      </c>
    </row>
    <row r="59" spans="1:13" ht="14.4" customHeight="1" x14ac:dyDescent="0.3">
      <c r="A59" s="737" t="s">
        <v>571</v>
      </c>
      <c r="B59" s="738" t="s">
        <v>2149</v>
      </c>
      <c r="C59" s="738" t="s">
        <v>1472</v>
      </c>
      <c r="D59" s="738" t="s">
        <v>1449</v>
      </c>
      <c r="E59" s="738" t="s">
        <v>2151</v>
      </c>
      <c r="F59" s="741"/>
      <c r="G59" s="741"/>
      <c r="H59" s="754">
        <v>0</v>
      </c>
      <c r="I59" s="741">
        <v>1</v>
      </c>
      <c r="J59" s="741">
        <v>45.749999999999993</v>
      </c>
      <c r="K59" s="754">
        <v>1</v>
      </c>
      <c r="L59" s="741">
        <v>1</v>
      </c>
      <c r="M59" s="742">
        <v>45.749999999999993</v>
      </c>
    </row>
    <row r="60" spans="1:13" ht="14.4" customHeight="1" x14ac:dyDescent="0.3">
      <c r="A60" s="737" t="s">
        <v>571</v>
      </c>
      <c r="B60" s="738" t="s">
        <v>2152</v>
      </c>
      <c r="C60" s="738" t="s">
        <v>1384</v>
      </c>
      <c r="D60" s="738" t="s">
        <v>1385</v>
      </c>
      <c r="E60" s="738" t="s">
        <v>2059</v>
      </c>
      <c r="F60" s="741"/>
      <c r="G60" s="741"/>
      <c r="H60" s="754">
        <v>0</v>
      </c>
      <c r="I60" s="741">
        <v>2</v>
      </c>
      <c r="J60" s="741">
        <v>40.120000000000005</v>
      </c>
      <c r="K60" s="754">
        <v>1</v>
      </c>
      <c r="L60" s="741">
        <v>2</v>
      </c>
      <c r="M60" s="742">
        <v>40.120000000000005</v>
      </c>
    </row>
    <row r="61" spans="1:13" ht="14.4" customHeight="1" x14ac:dyDescent="0.3">
      <c r="A61" s="737" t="s">
        <v>571</v>
      </c>
      <c r="B61" s="738" t="s">
        <v>2152</v>
      </c>
      <c r="C61" s="738" t="s">
        <v>1410</v>
      </c>
      <c r="D61" s="738" t="s">
        <v>1411</v>
      </c>
      <c r="E61" s="738" t="s">
        <v>2153</v>
      </c>
      <c r="F61" s="741"/>
      <c r="G61" s="741"/>
      <c r="H61" s="754">
        <v>0</v>
      </c>
      <c r="I61" s="741">
        <v>2</v>
      </c>
      <c r="J61" s="741">
        <v>54.5</v>
      </c>
      <c r="K61" s="754">
        <v>1</v>
      </c>
      <c r="L61" s="741">
        <v>2</v>
      </c>
      <c r="M61" s="742">
        <v>54.5</v>
      </c>
    </row>
    <row r="62" spans="1:13" ht="14.4" customHeight="1" x14ac:dyDescent="0.3">
      <c r="A62" s="737" t="s">
        <v>571</v>
      </c>
      <c r="B62" s="738" t="s">
        <v>2154</v>
      </c>
      <c r="C62" s="738" t="s">
        <v>623</v>
      </c>
      <c r="D62" s="738" t="s">
        <v>2155</v>
      </c>
      <c r="E62" s="738" t="s">
        <v>2156</v>
      </c>
      <c r="F62" s="741">
        <v>1</v>
      </c>
      <c r="G62" s="741">
        <v>333.99000000000007</v>
      </c>
      <c r="H62" s="754">
        <v>1</v>
      </c>
      <c r="I62" s="741"/>
      <c r="J62" s="741"/>
      <c r="K62" s="754">
        <v>0</v>
      </c>
      <c r="L62" s="741">
        <v>1</v>
      </c>
      <c r="M62" s="742">
        <v>333.99000000000007</v>
      </c>
    </row>
    <row r="63" spans="1:13" ht="14.4" customHeight="1" x14ac:dyDescent="0.3">
      <c r="A63" s="737" t="s">
        <v>571</v>
      </c>
      <c r="B63" s="738" t="s">
        <v>2157</v>
      </c>
      <c r="C63" s="738" t="s">
        <v>1450</v>
      </c>
      <c r="D63" s="738" t="s">
        <v>2158</v>
      </c>
      <c r="E63" s="738" t="s">
        <v>2159</v>
      </c>
      <c r="F63" s="741"/>
      <c r="G63" s="741"/>
      <c r="H63" s="754">
        <v>0</v>
      </c>
      <c r="I63" s="741">
        <v>5</v>
      </c>
      <c r="J63" s="741">
        <v>126.60000000000002</v>
      </c>
      <c r="K63" s="754">
        <v>1</v>
      </c>
      <c r="L63" s="741">
        <v>5</v>
      </c>
      <c r="M63" s="742">
        <v>126.60000000000002</v>
      </c>
    </row>
    <row r="64" spans="1:13" ht="14.4" customHeight="1" x14ac:dyDescent="0.3">
      <c r="A64" s="737" t="s">
        <v>571</v>
      </c>
      <c r="B64" s="738" t="s">
        <v>2160</v>
      </c>
      <c r="C64" s="738" t="s">
        <v>1365</v>
      </c>
      <c r="D64" s="738" t="s">
        <v>2161</v>
      </c>
      <c r="E64" s="738" t="s">
        <v>2162</v>
      </c>
      <c r="F64" s="741"/>
      <c r="G64" s="741"/>
      <c r="H64" s="754">
        <v>0</v>
      </c>
      <c r="I64" s="741">
        <v>35</v>
      </c>
      <c r="J64" s="741">
        <v>2842.51</v>
      </c>
      <c r="K64" s="754">
        <v>1</v>
      </c>
      <c r="L64" s="741">
        <v>35</v>
      </c>
      <c r="M64" s="742">
        <v>2842.51</v>
      </c>
    </row>
    <row r="65" spans="1:13" ht="14.4" customHeight="1" x14ac:dyDescent="0.3">
      <c r="A65" s="737" t="s">
        <v>571</v>
      </c>
      <c r="B65" s="738" t="s">
        <v>2163</v>
      </c>
      <c r="C65" s="738" t="s">
        <v>1369</v>
      </c>
      <c r="D65" s="738" t="s">
        <v>1370</v>
      </c>
      <c r="E65" s="738" t="s">
        <v>2059</v>
      </c>
      <c r="F65" s="741"/>
      <c r="G65" s="741"/>
      <c r="H65" s="754">
        <v>0</v>
      </c>
      <c r="I65" s="741">
        <v>1</v>
      </c>
      <c r="J65" s="741">
        <v>30.22</v>
      </c>
      <c r="K65" s="754">
        <v>1</v>
      </c>
      <c r="L65" s="741">
        <v>1</v>
      </c>
      <c r="M65" s="742">
        <v>30.22</v>
      </c>
    </row>
    <row r="66" spans="1:13" ht="14.4" customHeight="1" x14ac:dyDescent="0.3">
      <c r="A66" s="737" t="s">
        <v>571</v>
      </c>
      <c r="B66" s="738" t="s">
        <v>2164</v>
      </c>
      <c r="C66" s="738" t="s">
        <v>1505</v>
      </c>
      <c r="D66" s="738" t="s">
        <v>1506</v>
      </c>
      <c r="E66" s="738" t="s">
        <v>1507</v>
      </c>
      <c r="F66" s="741"/>
      <c r="G66" s="741"/>
      <c r="H66" s="754">
        <v>0</v>
      </c>
      <c r="I66" s="741">
        <v>10</v>
      </c>
      <c r="J66" s="741">
        <v>409.20000000000005</v>
      </c>
      <c r="K66" s="754">
        <v>1</v>
      </c>
      <c r="L66" s="741">
        <v>10</v>
      </c>
      <c r="M66" s="742">
        <v>409.20000000000005</v>
      </c>
    </row>
    <row r="67" spans="1:13" ht="14.4" customHeight="1" x14ac:dyDescent="0.3">
      <c r="A67" s="737" t="s">
        <v>571</v>
      </c>
      <c r="B67" s="738" t="s">
        <v>2164</v>
      </c>
      <c r="C67" s="738" t="s">
        <v>1527</v>
      </c>
      <c r="D67" s="738" t="s">
        <v>1528</v>
      </c>
      <c r="E67" s="738" t="s">
        <v>1510</v>
      </c>
      <c r="F67" s="741"/>
      <c r="G67" s="741"/>
      <c r="H67" s="754">
        <v>0</v>
      </c>
      <c r="I67" s="741">
        <v>5</v>
      </c>
      <c r="J67" s="741">
        <v>677.99999999999989</v>
      </c>
      <c r="K67" s="754">
        <v>1</v>
      </c>
      <c r="L67" s="741">
        <v>5</v>
      </c>
      <c r="M67" s="742">
        <v>677.99999999999989</v>
      </c>
    </row>
    <row r="68" spans="1:13" ht="14.4" customHeight="1" x14ac:dyDescent="0.3">
      <c r="A68" s="737" t="s">
        <v>571</v>
      </c>
      <c r="B68" s="738" t="s">
        <v>2164</v>
      </c>
      <c r="C68" s="738" t="s">
        <v>1519</v>
      </c>
      <c r="D68" s="738" t="s">
        <v>2165</v>
      </c>
      <c r="E68" s="738" t="s">
        <v>1517</v>
      </c>
      <c r="F68" s="741"/>
      <c r="G68" s="741"/>
      <c r="H68" s="754">
        <v>0</v>
      </c>
      <c r="I68" s="741">
        <v>72</v>
      </c>
      <c r="J68" s="741">
        <v>11838.960000000001</v>
      </c>
      <c r="K68" s="754">
        <v>1</v>
      </c>
      <c r="L68" s="741">
        <v>72</v>
      </c>
      <c r="M68" s="742">
        <v>11838.960000000001</v>
      </c>
    </row>
    <row r="69" spans="1:13" ht="14.4" customHeight="1" x14ac:dyDescent="0.3">
      <c r="A69" s="737" t="s">
        <v>571</v>
      </c>
      <c r="B69" s="738" t="s">
        <v>2164</v>
      </c>
      <c r="C69" s="738" t="s">
        <v>1523</v>
      </c>
      <c r="D69" s="738" t="s">
        <v>1524</v>
      </c>
      <c r="E69" s="738" t="s">
        <v>1517</v>
      </c>
      <c r="F69" s="741"/>
      <c r="G69" s="741"/>
      <c r="H69" s="754">
        <v>0</v>
      </c>
      <c r="I69" s="741">
        <v>31</v>
      </c>
      <c r="J69" s="741">
        <v>9151.5099999999984</v>
      </c>
      <c r="K69" s="754">
        <v>1</v>
      </c>
      <c r="L69" s="741">
        <v>31</v>
      </c>
      <c r="M69" s="742">
        <v>9151.5099999999984</v>
      </c>
    </row>
    <row r="70" spans="1:13" ht="14.4" customHeight="1" x14ac:dyDescent="0.3">
      <c r="A70" s="737" t="s">
        <v>571</v>
      </c>
      <c r="B70" s="738" t="s">
        <v>2164</v>
      </c>
      <c r="C70" s="738" t="s">
        <v>1515</v>
      </c>
      <c r="D70" s="738" t="s">
        <v>1516</v>
      </c>
      <c r="E70" s="738" t="s">
        <v>1517</v>
      </c>
      <c r="F70" s="741"/>
      <c r="G70" s="741"/>
      <c r="H70" s="754">
        <v>0</v>
      </c>
      <c r="I70" s="741">
        <v>15</v>
      </c>
      <c r="J70" s="741">
        <v>4947.1499999999996</v>
      </c>
      <c r="K70" s="754">
        <v>1</v>
      </c>
      <c r="L70" s="741">
        <v>15</v>
      </c>
      <c r="M70" s="742">
        <v>4947.1499999999996</v>
      </c>
    </row>
    <row r="71" spans="1:13" ht="14.4" customHeight="1" x14ac:dyDescent="0.3">
      <c r="A71" s="737" t="s">
        <v>571</v>
      </c>
      <c r="B71" s="738" t="s">
        <v>2164</v>
      </c>
      <c r="C71" s="738" t="s">
        <v>1491</v>
      </c>
      <c r="D71" s="738" t="s">
        <v>1492</v>
      </c>
      <c r="E71" s="738" t="s">
        <v>1493</v>
      </c>
      <c r="F71" s="741">
        <v>25</v>
      </c>
      <c r="G71" s="741">
        <v>2789.9999999999995</v>
      </c>
      <c r="H71" s="754">
        <v>1</v>
      </c>
      <c r="I71" s="741"/>
      <c r="J71" s="741"/>
      <c r="K71" s="754">
        <v>0</v>
      </c>
      <c r="L71" s="741">
        <v>25</v>
      </c>
      <c r="M71" s="742">
        <v>2789.9999999999995</v>
      </c>
    </row>
    <row r="72" spans="1:13" ht="14.4" customHeight="1" x14ac:dyDescent="0.3">
      <c r="A72" s="737" t="s">
        <v>571</v>
      </c>
      <c r="B72" s="738" t="s">
        <v>2164</v>
      </c>
      <c r="C72" s="738" t="s">
        <v>1512</v>
      </c>
      <c r="D72" s="738" t="s">
        <v>1513</v>
      </c>
      <c r="E72" s="738" t="s">
        <v>1517</v>
      </c>
      <c r="F72" s="741"/>
      <c r="G72" s="741"/>
      <c r="H72" s="754">
        <v>0</v>
      </c>
      <c r="I72" s="741">
        <v>27</v>
      </c>
      <c r="J72" s="741">
        <v>4225.2299999999996</v>
      </c>
      <c r="K72" s="754">
        <v>1</v>
      </c>
      <c r="L72" s="741">
        <v>27</v>
      </c>
      <c r="M72" s="742">
        <v>4225.2299999999996</v>
      </c>
    </row>
    <row r="73" spans="1:13" ht="14.4" customHeight="1" x14ac:dyDescent="0.3">
      <c r="A73" s="737" t="s">
        <v>571</v>
      </c>
      <c r="B73" s="738" t="s">
        <v>2164</v>
      </c>
      <c r="C73" s="738" t="s">
        <v>1508</v>
      </c>
      <c r="D73" s="738" t="s">
        <v>1509</v>
      </c>
      <c r="E73" s="738" t="s">
        <v>1510</v>
      </c>
      <c r="F73" s="741"/>
      <c r="G73" s="741"/>
      <c r="H73" s="754">
        <v>0</v>
      </c>
      <c r="I73" s="741">
        <v>4</v>
      </c>
      <c r="J73" s="741">
        <v>595.84027453564829</v>
      </c>
      <c r="K73" s="754">
        <v>1</v>
      </c>
      <c r="L73" s="741">
        <v>4</v>
      </c>
      <c r="M73" s="742">
        <v>595.84027453564829</v>
      </c>
    </row>
    <row r="74" spans="1:13" ht="14.4" customHeight="1" x14ac:dyDescent="0.3">
      <c r="A74" s="737" t="s">
        <v>571</v>
      </c>
      <c r="B74" s="738" t="s">
        <v>2164</v>
      </c>
      <c r="C74" s="738" t="s">
        <v>1529</v>
      </c>
      <c r="D74" s="738" t="s">
        <v>1530</v>
      </c>
      <c r="E74" s="738" t="s">
        <v>1531</v>
      </c>
      <c r="F74" s="741"/>
      <c r="G74" s="741"/>
      <c r="H74" s="754">
        <v>0</v>
      </c>
      <c r="I74" s="741">
        <v>1</v>
      </c>
      <c r="J74" s="741">
        <v>163.66999999999999</v>
      </c>
      <c r="K74" s="754">
        <v>1</v>
      </c>
      <c r="L74" s="741">
        <v>1</v>
      </c>
      <c r="M74" s="742">
        <v>163.66999999999999</v>
      </c>
    </row>
    <row r="75" spans="1:13" ht="14.4" customHeight="1" x14ac:dyDescent="0.3">
      <c r="A75" s="737" t="s">
        <v>571</v>
      </c>
      <c r="B75" s="738" t="s">
        <v>2164</v>
      </c>
      <c r="C75" s="738" t="s">
        <v>1532</v>
      </c>
      <c r="D75" s="738" t="s">
        <v>1533</v>
      </c>
      <c r="E75" s="738" t="s">
        <v>1531</v>
      </c>
      <c r="F75" s="741"/>
      <c r="G75" s="741"/>
      <c r="H75" s="754">
        <v>0</v>
      </c>
      <c r="I75" s="741">
        <v>4</v>
      </c>
      <c r="J75" s="741">
        <v>490.76</v>
      </c>
      <c r="K75" s="754">
        <v>1</v>
      </c>
      <c r="L75" s="741">
        <v>4</v>
      </c>
      <c r="M75" s="742">
        <v>490.76</v>
      </c>
    </row>
    <row r="76" spans="1:13" ht="14.4" customHeight="1" x14ac:dyDescent="0.3">
      <c r="A76" s="737" t="s">
        <v>571</v>
      </c>
      <c r="B76" s="738" t="s">
        <v>2164</v>
      </c>
      <c r="C76" s="738" t="s">
        <v>1534</v>
      </c>
      <c r="D76" s="738" t="s">
        <v>1535</v>
      </c>
      <c r="E76" s="738" t="s">
        <v>1531</v>
      </c>
      <c r="F76" s="741"/>
      <c r="G76" s="741"/>
      <c r="H76" s="754">
        <v>0</v>
      </c>
      <c r="I76" s="741">
        <v>2</v>
      </c>
      <c r="J76" s="741">
        <v>291</v>
      </c>
      <c r="K76" s="754">
        <v>1</v>
      </c>
      <c r="L76" s="741">
        <v>2</v>
      </c>
      <c r="M76" s="742">
        <v>291</v>
      </c>
    </row>
    <row r="77" spans="1:13" ht="14.4" customHeight="1" x14ac:dyDescent="0.3">
      <c r="A77" s="737" t="s">
        <v>571</v>
      </c>
      <c r="B77" s="738" t="s">
        <v>2164</v>
      </c>
      <c r="C77" s="738" t="s">
        <v>1536</v>
      </c>
      <c r="D77" s="738" t="s">
        <v>1537</v>
      </c>
      <c r="E77" s="738" t="s">
        <v>1510</v>
      </c>
      <c r="F77" s="741"/>
      <c r="G77" s="741"/>
      <c r="H77" s="754">
        <v>0</v>
      </c>
      <c r="I77" s="741">
        <v>1</v>
      </c>
      <c r="J77" s="741">
        <v>135.6</v>
      </c>
      <c r="K77" s="754">
        <v>1</v>
      </c>
      <c r="L77" s="741">
        <v>1</v>
      </c>
      <c r="M77" s="742">
        <v>135.6</v>
      </c>
    </row>
    <row r="78" spans="1:13" ht="14.4" customHeight="1" x14ac:dyDescent="0.3">
      <c r="A78" s="737" t="s">
        <v>571</v>
      </c>
      <c r="B78" s="738" t="s">
        <v>2164</v>
      </c>
      <c r="C78" s="738" t="s">
        <v>1539</v>
      </c>
      <c r="D78" s="738" t="s">
        <v>1540</v>
      </c>
      <c r="E78" s="738" t="s">
        <v>1507</v>
      </c>
      <c r="F78" s="741"/>
      <c r="G78" s="741"/>
      <c r="H78" s="754">
        <v>0</v>
      </c>
      <c r="I78" s="741">
        <v>4</v>
      </c>
      <c r="J78" s="741">
        <v>135.44</v>
      </c>
      <c r="K78" s="754">
        <v>1</v>
      </c>
      <c r="L78" s="741">
        <v>4</v>
      </c>
      <c r="M78" s="742">
        <v>135.44</v>
      </c>
    </row>
    <row r="79" spans="1:13" ht="14.4" customHeight="1" x14ac:dyDescent="0.3">
      <c r="A79" s="737" t="s">
        <v>574</v>
      </c>
      <c r="B79" s="738" t="s">
        <v>2166</v>
      </c>
      <c r="C79" s="738" t="s">
        <v>1909</v>
      </c>
      <c r="D79" s="738" t="s">
        <v>2167</v>
      </c>
      <c r="E79" s="738" t="s">
        <v>2168</v>
      </c>
      <c r="F79" s="741"/>
      <c r="G79" s="741"/>
      <c r="H79" s="754">
        <v>0</v>
      </c>
      <c r="I79" s="741">
        <v>17</v>
      </c>
      <c r="J79" s="741">
        <v>4656.2999999999993</v>
      </c>
      <c r="K79" s="754">
        <v>1</v>
      </c>
      <c r="L79" s="741">
        <v>17</v>
      </c>
      <c r="M79" s="742">
        <v>4656.2999999999993</v>
      </c>
    </row>
    <row r="80" spans="1:13" ht="14.4" customHeight="1" x14ac:dyDescent="0.3">
      <c r="A80" s="737" t="s">
        <v>574</v>
      </c>
      <c r="B80" s="738" t="s">
        <v>2052</v>
      </c>
      <c r="C80" s="738" t="s">
        <v>1381</v>
      </c>
      <c r="D80" s="738" t="s">
        <v>1344</v>
      </c>
      <c r="E80" s="738" t="s">
        <v>2053</v>
      </c>
      <c r="F80" s="741"/>
      <c r="G80" s="741"/>
      <c r="H80" s="754">
        <v>0</v>
      </c>
      <c r="I80" s="741">
        <v>1</v>
      </c>
      <c r="J80" s="741">
        <v>129.32999999999996</v>
      </c>
      <c r="K80" s="754">
        <v>1</v>
      </c>
      <c r="L80" s="741">
        <v>1</v>
      </c>
      <c r="M80" s="742">
        <v>129.32999999999996</v>
      </c>
    </row>
    <row r="81" spans="1:13" ht="14.4" customHeight="1" x14ac:dyDescent="0.3">
      <c r="A81" s="737" t="s">
        <v>574</v>
      </c>
      <c r="B81" s="738" t="s">
        <v>2169</v>
      </c>
      <c r="C81" s="738" t="s">
        <v>1900</v>
      </c>
      <c r="D81" s="738" t="s">
        <v>2170</v>
      </c>
      <c r="E81" s="738" t="s">
        <v>2171</v>
      </c>
      <c r="F81" s="741"/>
      <c r="G81" s="741"/>
      <c r="H81" s="754">
        <v>0</v>
      </c>
      <c r="I81" s="741">
        <v>116</v>
      </c>
      <c r="J81" s="741">
        <v>235804.80000000002</v>
      </c>
      <c r="K81" s="754">
        <v>1</v>
      </c>
      <c r="L81" s="741">
        <v>116</v>
      </c>
      <c r="M81" s="742">
        <v>235804.80000000002</v>
      </c>
    </row>
    <row r="82" spans="1:13" ht="14.4" customHeight="1" x14ac:dyDescent="0.3">
      <c r="A82" s="737" t="s">
        <v>574</v>
      </c>
      <c r="B82" s="738" t="s">
        <v>2117</v>
      </c>
      <c r="C82" s="738" t="s">
        <v>1782</v>
      </c>
      <c r="D82" s="738" t="s">
        <v>1783</v>
      </c>
      <c r="E82" s="738" t="s">
        <v>2172</v>
      </c>
      <c r="F82" s="741">
        <v>13</v>
      </c>
      <c r="G82" s="741">
        <v>765.9699999999998</v>
      </c>
      <c r="H82" s="754">
        <v>1</v>
      </c>
      <c r="I82" s="741"/>
      <c r="J82" s="741"/>
      <c r="K82" s="754">
        <v>0</v>
      </c>
      <c r="L82" s="741">
        <v>13</v>
      </c>
      <c r="M82" s="742">
        <v>765.9699999999998</v>
      </c>
    </row>
    <row r="83" spans="1:13" ht="14.4" customHeight="1" x14ac:dyDescent="0.3">
      <c r="A83" s="737" t="s">
        <v>574</v>
      </c>
      <c r="B83" s="738" t="s">
        <v>2117</v>
      </c>
      <c r="C83" s="738" t="s">
        <v>1923</v>
      </c>
      <c r="D83" s="738" t="s">
        <v>2119</v>
      </c>
      <c r="E83" s="738" t="s">
        <v>2173</v>
      </c>
      <c r="F83" s="741"/>
      <c r="G83" s="741"/>
      <c r="H83" s="754">
        <v>0</v>
      </c>
      <c r="I83" s="741">
        <v>6</v>
      </c>
      <c r="J83" s="741">
        <v>2742.8423231491647</v>
      </c>
      <c r="K83" s="754">
        <v>1</v>
      </c>
      <c r="L83" s="741">
        <v>6</v>
      </c>
      <c r="M83" s="742">
        <v>2742.8423231491647</v>
      </c>
    </row>
    <row r="84" spans="1:13" ht="14.4" customHeight="1" x14ac:dyDescent="0.3">
      <c r="A84" s="737" t="s">
        <v>574</v>
      </c>
      <c r="B84" s="738" t="s">
        <v>2120</v>
      </c>
      <c r="C84" s="738" t="s">
        <v>1897</v>
      </c>
      <c r="D84" s="738" t="s">
        <v>2121</v>
      </c>
      <c r="E84" s="738" t="s">
        <v>2174</v>
      </c>
      <c r="F84" s="741"/>
      <c r="G84" s="741"/>
      <c r="H84" s="754">
        <v>0</v>
      </c>
      <c r="I84" s="741">
        <v>140</v>
      </c>
      <c r="J84" s="741">
        <v>11744.55269271979</v>
      </c>
      <c r="K84" s="754">
        <v>1</v>
      </c>
      <c r="L84" s="741">
        <v>140</v>
      </c>
      <c r="M84" s="742">
        <v>11744.55269271979</v>
      </c>
    </row>
    <row r="85" spans="1:13" ht="14.4" customHeight="1" x14ac:dyDescent="0.3">
      <c r="A85" s="737" t="s">
        <v>574</v>
      </c>
      <c r="B85" s="738" t="s">
        <v>2120</v>
      </c>
      <c r="C85" s="738" t="s">
        <v>1893</v>
      </c>
      <c r="D85" s="738" t="s">
        <v>2121</v>
      </c>
      <c r="E85" s="738" t="s">
        <v>2175</v>
      </c>
      <c r="F85" s="741"/>
      <c r="G85" s="741"/>
      <c r="H85" s="754">
        <v>0</v>
      </c>
      <c r="I85" s="741">
        <v>700</v>
      </c>
      <c r="J85" s="741">
        <v>103432.22404495085</v>
      </c>
      <c r="K85" s="754">
        <v>1</v>
      </c>
      <c r="L85" s="741">
        <v>700</v>
      </c>
      <c r="M85" s="742">
        <v>103432.22404495085</v>
      </c>
    </row>
    <row r="86" spans="1:13" ht="14.4" customHeight="1" x14ac:dyDescent="0.3">
      <c r="A86" s="737" t="s">
        <v>574</v>
      </c>
      <c r="B86" s="738" t="s">
        <v>2123</v>
      </c>
      <c r="C86" s="738" t="s">
        <v>1786</v>
      </c>
      <c r="D86" s="738" t="s">
        <v>1191</v>
      </c>
      <c r="E86" s="738" t="s">
        <v>2176</v>
      </c>
      <c r="F86" s="741">
        <v>3</v>
      </c>
      <c r="G86" s="741">
        <v>478.5</v>
      </c>
      <c r="H86" s="754">
        <v>1</v>
      </c>
      <c r="I86" s="741"/>
      <c r="J86" s="741"/>
      <c r="K86" s="754">
        <v>0</v>
      </c>
      <c r="L86" s="741">
        <v>3</v>
      </c>
      <c r="M86" s="742">
        <v>478.5</v>
      </c>
    </row>
    <row r="87" spans="1:13" ht="14.4" customHeight="1" x14ac:dyDescent="0.3">
      <c r="A87" s="737" t="s">
        <v>574</v>
      </c>
      <c r="B87" s="738" t="s">
        <v>2123</v>
      </c>
      <c r="C87" s="738" t="s">
        <v>1778</v>
      </c>
      <c r="D87" s="738" t="s">
        <v>1779</v>
      </c>
      <c r="E87" s="738" t="s">
        <v>2177</v>
      </c>
      <c r="F87" s="741">
        <v>3</v>
      </c>
      <c r="G87" s="741">
        <v>2554.1999999999998</v>
      </c>
      <c r="H87" s="754">
        <v>1</v>
      </c>
      <c r="I87" s="741"/>
      <c r="J87" s="741"/>
      <c r="K87" s="754">
        <v>0</v>
      </c>
      <c r="L87" s="741">
        <v>3</v>
      </c>
      <c r="M87" s="742">
        <v>2554.1999999999998</v>
      </c>
    </row>
    <row r="88" spans="1:13" ht="14.4" customHeight="1" x14ac:dyDescent="0.3">
      <c r="A88" s="737" t="s">
        <v>574</v>
      </c>
      <c r="B88" s="738" t="s">
        <v>2123</v>
      </c>
      <c r="C88" s="738" t="s">
        <v>1466</v>
      </c>
      <c r="D88" s="738" t="s">
        <v>2124</v>
      </c>
      <c r="E88" s="738" t="s">
        <v>2125</v>
      </c>
      <c r="F88" s="741"/>
      <c r="G88" s="741"/>
      <c r="H88" s="754">
        <v>0</v>
      </c>
      <c r="I88" s="741">
        <v>46</v>
      </c>
      <c r="J88" s="741">
        <v>25805.997072371396</v>
      </c>
      <c r="K88" s="754">
        <v>1</v>
      </c>
      <c r="L88" s="741">
        <v>46</v>
      </c>
      <c r="M88" s="742">
        <v>25805.997072371396</v>
      </c>
    </row>
    <row r="89" spans="1:13" ht="14.4" customHeight="1" x14ac:dyDescent="0.3">
      <c r="A89" s="737" t="s">
        <v>574</v>
      </c>
      <c r="B89" s="738" t="s">
        <v>2123</v>
      </c>
      <c r="C89" s="738" t="s">
        <v>1906</v>
      </c>
      <c r="D89" s="738" t="s">
        <v>2124</v>
      </c>
      <c r="E89" s="738" t="s">
        <v>2176</v>
      </c>
      <c r="F89" s="741"/>
      <c r="G89" s="741"/>
      <c r="H89" s="754">
        <v>0</v>
      </c>
      <c r="I89" s="741">
        <v>30</v>
      </c>
      <c r="J89" s="741">
        <v>3300.0016770337843</v>
      </c>
      <c r="K89" s="754">
        <v>1</v>
      </c>
      <c r="L89" s="741">
        <v>30</v>
      </c>
      <c r="M89" s="742">
        <v>3300.0016770337843</v>
      </c>
    </row>
    <row r="90" spans="1:13" ht="14.4" customHeight="1" x14ac:dyDescent="0.3">
      <c r="A90" s="737" t="s">
        <v>574</v>
      </c>
      <c r="B90" s="738" t="s">
        <v>2123</v>
      </c>
      <c r="C90" s="738" t="s">
        <v>1920</v>
      </c>
      <c r="D90" s="738" t="s">
        <v>2124</v>
      </c>
      <c r="E90" s="738" t="s">
        <v>2178</v>
      </c>
      <c r="F90" s="741"/>
      <c r="G90" s="741"/>
      <c r="H90" s="754"/>
      <c r="I90" s="741">
        <v>0</v>
      </c>
      <c r="J90" s="741">
        <v>0</v>
      </c>
      <c r="K90" s="754"/>
      <c r="L90" s="741">
        <v>0</v>
      </c>
      <c r="M90" s="742">
        <v>0</v>
      </c>
    </row>
    <row r="91" spans="1:13" ht="14.4" customHeight="1" x14ac:dyDescent="0.3">
      <c r="A91" s="737" t="s">
        <v>574</v>
      </c>
      <c r="B91" s="738" t="s">
        <v>2179</v>
      </c>
      <c r="C91" s="738" t="s">
        <v>1912</v>
      </c>
      <c r="D91" s="738" t="s">
        <v>2180</v>
      </c>
      <c r="E91" s="738" t="s">
        <v>2181</v>
      </c>
      <c r="F91" s="741"/>
      <c r="G91" s="741"/>
      <c r="H91" s="754">
        <v>0</v>
      </c>
      <c r="I91" s="741">
        <v>60</v>
      </c>
      <c r="J91" s="741">
        <v>15840</v>
      </c>
      <c r="K91" s="754">
        <v>1</v>
      </c>
      <c r="L91" s="741">
        <v>60</v>
      </c>
      <c r="M91" s="742">
        <v>15840</v>
      </c>
    </row>
    <row r="92" spans="1:13" ht="14.4" customHeight="1" x14ac:dyDescent="0.3">
      <c r="A92" s="737" t="s">
        <v>574</v>
      </c>
      <c r="B92" s="738" t="s">
        <v>2179</v>
      </c>
      <c r="C92" s="738" t="s">
        <v>1790</v>
      </c>
      <c r="D92" s="738" t="s">
        <v>1791</v>
      </c>
      <c r="E92" s="738" t="s">
        <v>2182</v>
      </c>
      <c r="F92" s="741">
        <v>2</v>
      </c>
      <c r="G92" s="741">
        <v>1235.9600000000005</v>
      </c>
      <c r="H92" s="754">
        <v>1</v>
      </c>
      <c r="I92" s="741"/>
      <c r="J92" s="741"/>
      <c r="K92" s="754">
        <v>0</v>
      </c>
      <c r="L92" s="741">
        <v>2</v>
      </c>
      <c r="M92" s="742">
        <v>1235.9600000000005</v>
      </c>
    </row>
    <row r="93" spans="1:13" ht="14.4" customHeight="1" x14ac:dyDescent="0.3">
      <c r="A93" s="737" t="s">
        <v>574</v>
      </c>
      <c r="B93" s="738" t="s">
        <v>2126</v>
      </c>
      <c r="C93" s="738" t="s">
        <v>1339</v>
      </c>
      <c r="D93" s="738" t="s">
        <v>2129</v>
      </c>
      <c r="E93" s="738" t="s">
        <v>2130</v>
      </c>
      <c r="F93" s="741"/>
      <c r="G93" s="741"/>
      <c r="H93" s="754">
        <v>0</v>
      </c>
      <c r="I93" s="741">
        <v>23</v>
      </c>
      <c r="J93" s="741">
        <v>1308.2404585364461</v>
      </c>
      <c r="K93" s="754">
        <v>1</v>
      </c>
      <c r="L93" s="741">
        <v>23</v>
      </c>
      <c r="M93" s="742">
        <v>1308.2404585364461</v>
      </c>
    </row>
    <row r="94" spans="1:13" ht="14.4" customHeight="1" x14ac:dyDescent="0.3">
      <c r="A94" s="737" t="s">
        <v>574</v>
      </c>
      <c r="B94" s="738" t="s">
        <v>2131</v>
      </c>
      <c r="C94" s="738" t="s">
        <v>1418</v>
      </c>
      <c r="D94" s="738" t="s">
        <v>2132</v>
      </c>
      <c r="E94" s="738" t="s">
        <v>2133</v>
      </c>
      <c r="F94" s="741"/>
      <c r="G94" s="741"/>
      <c r="H94" s="754">
        <v>0</v>
      </c>
      <c r="I94" s="741">
        <v>16</v>
      </c>
      <c r="J94" s="741">
        <v>5202.5599999999995</v>
      </c>
      <c r="K94" s="754">
        <v>1</v>
      </c>
      <c r="L94" s="741">
        <v>16</v>
      </c>
      <c r="M94" s="742">
        <v>5202.5599999999995</v>
      </c>
    </row>
    <row r="95" spans="1:13" ht="14.4" customHeight="1" x14ac:dyDescent="0.3">
      <c r="A95" s="737" t="s">
        <v>574</v>
      </c>
      <c r="B95" s="738" t="s">
        <v>2145</v>
      </c>
      <c r="C95" s="738" t="s">
        <v>1915</v>
      </c>
      <c r="D95" s="738" t="s">
        <v>2146</v>
      </c>
      <c r="E95" s="738" t="s">
        <v>2183</v>
      </c>
      <c r="F95" s="741"/>
      <c r="G95" s="741"/>
      <c r="H95" s="754">
        <v>0</v>
      </c>
      <c r="I95" s="741">
        <v>28</v>
      </c>
      <c r="J95" s="741">
        <v>1382.36</v>
      </c>
      <c r="K95" s="754">
        <v>1</v>
      </c>
      <c r="L95" s="741">
        <v>28</v>
      </c>
      <c r="M95" s="742">
        <v>1382.36</v>
      </c>
    </row>
    <row r="96" spans="1:13" ht="14.4" customHeight="1" x14ac:dyDescent="0.3">
      <c r="A96" s="737" t="s">
        <v>574</v>
      </c>
      <c r="B96" s="738" t="s">
        <v>2145</v>
      </c>
      <c r="C96" s="738" t="s">
        <v>1918</v>
      </c>
      <c r="D96" s="738" t="s">
        <v>2146</v>
      </c>
      <c r="E96" s="738" t="s">
        <v>2184</v>
      </c>
      <c r="F96" s="741"/>
      <c r="G96" s="741"/>
      <c r="H96" s="754">
        <v>0</v>
      </c>
      <c r="I96" s="741">
        <v>1</v>
      </c>
      <c r="J96" s="741">
        <v>67.319999999999993</v>
      </c>
      <c r="K96" s="754">
        <v>1</v>
      </c>
      <c r="L96" s="741">
        <v>1</v>
      </c>
      <c r="M96" s="742">
        <v>67.319999999999993</v>
      </c>
    </row>
    <row r="97" spans="1:13" ht="14.4" customHeight="1" x14ac:dyDescent="0.3">
      <c r="A97" s="737" t="s">
        <v>574</v>
      </c>
      <c r="B97" s="738" t="s">
        <v>2145</v>
      </c>
      <c r="C97" s="738" t="s">
        <v>1440</v>
      </c>
      <c r="D97" s="738" t="s">
        <v>2146</v>
      </c>
      <c r="E97" s="738" t="s">
        <v>2148</v>
      </c>
      <c r="F97" s="741"/>
      <c r="G97" s="741"/>
      <c r="H97" s="754">
        <v>0</v>
      </c>
      <c r="I97" s="741">
        <v>1</v>
      </c>
      <c r="J97" s="741">
        <v>330.99000000000007</v>
      </c>
      <c r="K97" s="754">
        <v>1</v>
      </c>
      <c r="L97" s="741">
        <v>1</v>
      </c>
      <c r="M97" s="742">
        <v>330.99000000000007</v>
      </c>
    </row>
    <row r="98" spans="1:13" ht="14.4" customHeight="1" x14ac:dyDescent="0.3">
      <c r="A98" s="737" t="s">
        <v>574</v>
      </c>
      <c r="B98" s="738" t="s">
        <v>2160</v>
      </c>
      <c r="C98" s="738" t="s">
        <v>1889</v>
      </c>
      <c r="D98" s="738" t="s">
        <v>1890</v>
      </c>
      <c r="E98" s="738" t="s">
        <v>2185</v>
      </c>
      <c r="F98" s="741"/>
      <c r="G98" s="741"/>
      <c r="H98" s="754">
        <v>0</v>
      </c>
      <c r="I98" s="741">
        <v>3</v>
      </c>
      <c r="J98" s="741">
        <v>148.02000000000007</v>
      </c>
      <c r="K98" s="754">
        <v>1</v>
      </c>
      <c r="L98" s="741">
        <v>3</v>
      </c>
      <c r="M98" s="742">
        <v>148.02000000000007</v>
      </c>
    </row>
    <row r="99" spans="1:13" ht="14.4" customHeight="1" x14ac:dyDescent="0.3">
      <c r="A99" s="737" t="s">
        <v>577</v>
      </c>
      <c r="B99" s="738" t="s">
        <v>2166</v>
      </c>
      <c r="C99" s="738" t="s">
        <v>1909</v>
      </c>
      <c r="D99" s="738" t="s">
        <v>2167</v>
      </c>
      <c r="E99" s="738" t="s">
        <v>2168</v>
      </c>
      <c r="F99" s="741"/>
      <c r="G99" s="741"/>
      <c r="H99" s="754">
        <v>0</v>
      </c>
      <c r="I99" s="741">
        <v>15</v>
      </c>
      <c r="J99" s="741">
        <v>4108.4994600575128</v>
      </c>
      <c r="K99" s="754">
        <v>1</v>
      </c>
      <c r="L99" s="741">
        <v>15</v>
      </c>
      <c r="M99" s="742">
        <v>4108.4994600575128</v>
      </c>
    </row>
    <row r="100" spans="1:13" ht="14.4" customHeight="1" x14ac:dyDescent="0.3">
      <c r="A100" s="737" t="s">
        <v>577</v>
      </c>
      <c r="B100" s="738" t="s">
        <v>2052</v>
      </c>
      <c r="C100" s="738" t="s">
        <v>1381</v>
      </c>
      <c r="D100" s="738" t="s">
        <v>1344</v>
      </c>
      <c r="E100" s="738" t="s">
        <v>2053</v>
      </c>
      <c r="F100" s="741"/>
      <c r="G100" s="741"/>
      <c r="H100" s="754">
        <v>0</v>
      </c>
      <c r="I100" s="741">
        <v>7</v>
      </c>
      <c r="J100" s="741">
        <v>905.31000000000006</v>
      </c>
      <c r="K100" s="754">
        <v>1</v>
      </c>
      <c r="L100" s="741">
        <v>7</v>
      </c>
      <c r="M100" s="742">
        <v>905.31000000000006</v>
      </c>
    </row>
    <row r="101" spans="1:13" ht="14.4" customHeight="1" x14ac:dyDescent="0.3">
      <c r="A101" s="737" t="s">
        <v>577</v>
      </c>
      <c r="B101" s="738" t="s">
        <v>2169</v>
      </c>
      <c r="C101" s="738" t="s">
        <v>1900</v>
      </c>
      <c r="D101" s="738" t="s">
        <v>2170</v>
      </c>
      <c r="E101" s="738" t="s">
        <v>2171</v>
      </c>
      <c r="F101" s="741"/>
      <c r="G101" s="741"/>
      <c r="H101" s="754">
        <v>0</v>
      </c>
      <c r="I101" s="741">
        <v>124</v>
      </c>
      <c r="J101" s="741">
        <v>252067.19999999995</v>
      </c>
      <c r="K101" s="754">
        <v>1</v>
      </c>
      <c r="L101" s="741">
        <v>124</v>
      </c>
      <c r="M101" s="742">
        <v>252067.19999999995</v>
      </c>
    </row>
    <row r="102" spans="1:13" ht="14.4" customHeight="1" x14ac:dyDescent="0.3">
      <c r="A102" s="737" t="s">
        <v>577</v>
      </c>
      <c r="B102" s="738" t="s">
        <v>2117</v>
      </c>
      <c r="C102" s="738" t="s">
        <v>1782</v>
      </c>
      <c r="D102" s="738" t="s">
        <v>1783</v>
      </c>
      <c r="E102" s="738" t="s">
        <v>2172</v>
      </c>
      <c r="F102" s="741">
        <v>10</v>
      </c>
      <c r="G102" s="741">
        <v>589.80000000000007</v>
      </c>
      <c r="H102" s="754">
        <v>1</v>
      </c>
      <c r="I102" s="741"/>
      <c r="J102" s="741"/>
      <c r="K102" s="754">
        <v>0</v>
      </c>
      <c r="L102" s="741">
        <v>10</v>
      </c>
      <c r="M102" s="742">
        <v>589.80000000000007</v>
      </c>
    </row>
    <row r="103" spans="1:13" ht="14.4" customHeight="1" x14ac:dyDescent="0.3">
      <c r="A103" s="737" t="s">
        <v>577</v>
      </c>
      <c r="B103" s="738" t="s">
        <v>2117</v>
      </c>
      <c r="C103" s="738" t="s">
        <v>1923</v>
      </c>
      <c r="D103" s="738" t="s">
        <v>2119</v>
      </c>
      <c r="E103" s="738" t="s">
        <v>2173</v>
      </c>
      <c r="F103" s="741"/>
      <c r="G103" s="741"/>
      <c r="H103" s="754">
        <v>0</v>
      </c>
      <c r="I103" s="741">
        <v>11</v>
      </c>
      <c r="J103" s="741">
        <v>5028.5446462983291</v>
      </c>
      <c r="K103" s="754">
        <v>1</v>
      </c>
      <c r="L103" s="741">
        <v>11</v>
      </c>
      <c r="M103" s="742">
        <v>5028.5446462983291</v>
      </c>
    </row>
    <row r="104" spans="1:13" ht="14.4" customHeight="1" x14ac:dyDescent="0.3">
      <c r="A104" s="737" t="s">
        <v>577</v>
      </c>
      <c r="B104" s="738" t="s">
        <v>2123</v>
      </c>
      <c r="C104" s="738" t="s">
        <v>1466</v>
      </c>
      <c r="D104" s="738" t="s">
        <v>2124</v>
      </c>
      <c r="E104" s="738" t="s">
        <v>2125</v>
      </c>
      <c r="F104" s="741"/>
      <c r="G104" s="741"/>
      <c r="H104" s="754">
        <v>0</v>
      </c>
      <c r="I104" s="741">
        <v>19</v>
      </c>
      <c r="J104" s="741">
        <v>10658.994144742792</v>
      </c>
      <c r="K104" s="754">
        <v>1</v>
      </c>
      <c r="L104" s="741">
        <v>19</v>
      </c>
      <c r="M104" s="742">
        <v>10658.994144742792</v>
      </c>
    </row>
    <row r="105" spans="1:13" ht="14.4" customHeight="1" x14ac:dyDescent="0.3">
      <c r="A105" s="737" t="s">
        <v>577</v>
      </c>
      <c r="B105" s="738" t="s">
        <v>2123</v>
      </c>
      <c r="C105" s="738" t="s">
        <v>1906</v>
      </c>
      <c r="D105" s="738" t="s">
        <v>2124</v>
      </c>
      <c r="E105" s="738" t="s">
        <v>2176</v>
      </c>
      <c r="F105" s="741"/>
      <c r="G105" s="741"/>
      <c r="H105" s="754">
        <v>0</v>
      </c>
      <c r="I105" s="741">
        <v>36</v>
      </c>
      <c r="J105" s="741">
        <v>3960.0011180225238</v>
      </c>
      <c r="K105" s="754">
        <v>1</v>
      </c>
      <c r="L105" s="741">
        <v>36</v>
      </c>
      <c r="M105" s="742">
        <v>3960.0011180225238</v>
      </c>
    </row>
    <row r="106" spans="1:13" ht="14.4" customHeight="1" x14ac:dyDescent="0.3">
      <c r="A106" s="737" t="s">
        <v>577</v>
      </c>
      <c r="B106" s="738" t="s">
        <v>2179</v>
      </c>
      <c r="C106" s="738" t="s">
        <v>1912</v>
      </c>
      <c r="D106" s="738" t="s">
        <v>2180</v>
      </c>
      <c r="E106" s="738" t="s">
        <v>2181</v>
      </c>
      <c r="F106" s="741"/>
      <c r="G106" s="741"/>
      <c r="H106" s="754">
        <v>0</v>
      </c>
      <c r="I106" s="741">
        <v>15</v>
      </c>
      <c r="J106" s="741">
        <v>3960</v>
      </c>
      <c r="K106" s="754">
        <v>1</v>
      </c>
      <c r="L106" s="741">
        <v>15</v>
      </c>
      <c r="M106" s="742">
        <v>3960</v>
      </c>
    </row>
    <row r="107" spans="1:13" ht="14.4" customHeight="1" x14ac:dyDescent="0.3">
      <c r="A107" s="737" t="s">
        <v>577</v>
      </c>
      <c r="B107" s="738" t="s">
        <v>2126</v>
      </c>
      <c r="C107" s="738" t="s">
        <v>1339</v>
      </c>
      <c r="D107" s="738" t="s">
        <v>2129</v>
      </c>
      <c r="E107" s="738" t="s">
        <v>2130</v>
      </c>
      <c r="F107" s="741"/>
      <c r="G107" s="741"/>
      <c r="H107" s="754">
        <v>0</v>
      </c>
      <c r="I107" s="741">
        <v>62</v>
      </c>
      <c r="J107" s="741">
        <v>3526.5613442585741</v>
      </c>
      <c r="K107" s="754">
        <v>1</v>
      </c>
      <c r="L107" s="741">
        <v>62</v>
      </c>
      <c r="M107" s="742">
        <v>3526.5613442585741</v>
      </c>
    </row>
    <row r="108" spans="1:13" ht="14.4" customHeight="1" x14ac:dyDescent="0.3">
      <c r="A108" s="737" t="s">
        <v>577</v>
      </c>
      <c r="B108" s="738" t="s">
        <v>2131</v>
      </c>
      <c r="C108" s="738" t="s">
        <v>1418</v>
      </c>
      <c r="D108" s="738" t="s">
        <v>2132</v>
      </c>
      <c r="E108" s="738" t="s">
        <v>2133</v>
      </c>
      <c r="F108" s="741"/>
      <c r="G108" s="741"/>
      <c r="H108" s="754">
        <v>0</v>
      </c>
      <c r="I108" s="741">
        <v>10</v>
      </c>
      <c r="J108" s="741">
        <v>3251.6</v>
      </c>
      <c r="K108" s="754">
        <v>1</v>
      </c>
      <c r="L108" s="741">
        <v>10</v>
      </c>
      <c r="M108" s="742">
        <v>3251.6</v>
      </c>
    </row>
    <row r="109" spans="1:13" ht="14.4" customHeight="1" x14ac:dyDescent="0.3">
      <c r="A109" s="737" t="s">
        <v>577</v>
      </c>
      <c r="B109" s="738" t="s">
        <v>2145</v>
      </c>
      <c r="C109" s="738" t="s">
        <v>1915</v>
      </c>
      <c r="D109" s="738" t="s">
        <v>2146</v>
      </c>
      <c r="E109" s="738" t="s">
        <v>2183</v>
      </c>
      <c r="F109" s="741"/>
      <c r="G109" s="741"/>
      <c r="H109" s="754">
        <v>0</v>
      </c>
      <c r="I109" s="741">
        <v>22</v>
      </c>
      <c r="J109" s="741">
        <v>1086.1399999999999</v>
      </c>
      <c r="K109" s="754">
        <v>1</v>
      </c>
      <c r="L109" s="741">
        <v>22</v>
      </c>
      <c r="M109" s="742">
        <v>1086.1399999999999</v>
      </c>
    </row>
    <row r="110" spans="1:13" ht="14.4" customHeight="1" x14ac:dyDescent="0.3">
      <c r="A110" s="737" t="s">
        <v>577</v>
      </c>
      <c r="B110" s="738" t="s">
        <v>2145</v>
      </c>
      <c r="C110" s="738" t="s">
        <v>1926</v>
      </c>
      <c r="D110" s="738" t="s">
        <v>2186</v>
      </c>
      <c r="E110" s="738" t="s">
        <v>2187</v>
      </c>
      <c r="F110" s="741">
        <v>3</v>
      </c>
      <c r="G110" s="741">
        <v>400.19999999999993</v>
      </c>
      <c r="H110" s="754">
        <v>1</v>
      </c>
      <c r="I110" s="741"/>
      <c r="J110" s="741"/>
      <c r="K110" s="754">
        <v>0</v>
      </c>
      <c r="L110" s="741">
        <v>3</v>
      </c>
      <c r="M110" s="742">
        <v>400.19999999999993</v>
      </c>
    </row>
    <row r="111" spans="1:13" ht="14.4" customHeight="1" x14ac:dyDescent="0.3">
      <c r="A111" s="737" t="s">
        <v>577</v>
      </c>
      <c r="B111" s="738" t="s">
        <v>2160</v>
      </c>
      <c r="C111" s="738" t="s">
        <v>1889</v>
      </c>
      <c r="D111" s="738" t="s">
        <v>1890</v>
      </c>
      <c r="E111" s="738" t="s">
        <v>2185</v>
      </c>
      <c r="F111" s="741"/>
      <c r="G111" s="741"/>
      <c r="H111" s="754">
        <v>0</v>
      </c>
      <c r="I111" s="741">
        <v>3</v>
      </c>
      <c r="J111" s="741">
        <v>150.51000000000005</v>
      </c>
      <c r="K111" s="754">
        <v>1</v>
      </c>
      <c r="L111" s="741">
        <v>3</v>
      </c>
      <c r="M111" s="742">
        <v>150.51000000000005</v>
      </c>
    </row>
    <row r="112" spans="1:13" ht="14.4" customHeight="1" x14ac:dyDescent="0.3">
      <c r="A112" s="737" t="s">
        <v>580</v>
      </c>
      <c r="B112" s="738" t="s">
        <v>2188</v>
      </c>
      <c r="C112" s="738" t="s">
        <v>1951</v>
      </c>
      <c r="D112" s="738" t="s">
        <v>2189</v>
      </c>
      <c r="E112" s="738" t="s">
        <v>2156</v>
      </c>
      <c r="F112" s="741"/>
      <c r="G112" s="741"/>
      <c r="H112" s="754">
        <v>0</v>
      </c>
      <c r="I112" s="741">
        <v>1</v>
      </c>
      <c r="J112" s="741">
        <v>149.12999999999997</v>
      </c>
      <c r="K112" s="754">
        <v>1</v>
      </c>
      <c r="L112" s="741">
        <v>1</v>
      </c>
      <c r="M112" s="742">
        <v>149.12999999999997</v>
      </c>
    </row>
    <row r="113" spans="1:13" ht="14.4" customHeight="1" x14ac:dyDescent="0.3">
      <c r="A113" s="737" t="s">
        <v>580</v>
      </c>
      <c r="B113" s="738" t="s">
        <v>2166</v>
      </c>
      <c r="C113" s="738" t="s">
        <v>1953</v>
      </c>
      <c r="D113" s="738" t="s">
        <v>2190</v>
      </c>
      <c r="E113" s="738" t="s">
        <v>2191</v>
      </c>
      <c r="F113" s="741"/>
      <c r="G113" s="741"/>
      <c r="H113" s="754">
        <v>0</v>
      </c>
      <c r="I113" s="741">
        <v>4</v>
      </c>
      <c r="J113" s="741">
        <v>230.8</v>
      </c>
      <c r="K113" s="754">
        <v>1</v>
      </c>
      <c r="L113" s="741">
        <v>4</v>
      </c>
      <c r="M113" s="742">
        <v>230.8</v>
      </c>
    </row>
    <row r="114" spans="1:13" ht="14.4" customHeight="1" x14ac:dyDescent="0.3">
      <c r="A114" s="737" t="s">
        <v>580</v>
      </c>
      <c r="B114" s="738" t="s">
        <v>2192</v>
      </c>
      <c r="C114" s="738" t="s">
        <v>1939</v>
      </c>
      <c r="D114" s="738" t="s">
        <v>1216</v>
      </c>
      <c r="E114" s="738" t="s">
        <v>2193</v>
      </c>
      <c r="F114" s="741">
        <v>1</v>
      </c>
      <c r="G114" s="741">
        <v>103.31999999999998</v>
      </c>
      <c r="H114" s="754">
        <v>1</v>
      </c>
      <c r="I114" s="741"/>
      <c r="J114" s="741"/>
      <c r="K114" s="754">
        <v>0</v>
      </c>
      <c r="L114" s="741">
        <v>1</v>
      </c>
      <c r="M114" s="742">
        <v>103.31999999999998</v>
      </c>
    </row>
    <row r="115" spans="1:13" ht="14.4" customHeight="1" x14ac:dyDescent="0.3">
      <c r="A115" s="737" t="s">
        <v>580</v>
      </c>
      <c r="B115" s="738" t="s">
        <v>2179</v>
      </c>
      <c r="C115" s="738" t="s">
        <v>1912</v>
      </c>
      <c r="D115" s="738" t="s">
        <v>2180</v>
      </c>
      <c r="E115" s="738" t="s">
        <v>2181</v>
      </c>
      <c r="F115" s="741"/>
      <c r="G115" s="741"/>
      <c r="H115" s="754">
        <v>0</v>
      </c>
      <c r="I115" s="741">
        <v>2</v>
      </c>
      <c r="J115" s="741">
        <v>528</v>
      </c>
      <c r="K115" s="754">
        <v>1</v>
      </c>
      <c r="L115" s="741">
        <v>2</v>
      </c>
      <c r="M115" s="742">
        <v>528</v>
      </c>
    </row>
    <row r="116" spans="1:13" ht="14.4" customHeight="1" x14ac:dyDescent="0.3">
      <c r="A116" s="737" t="s">
        <v>580</v>
      </c>
      <c r="B116" s="738" t="s">
        <v>2126</v>
      </c>
      <c r="C116" s="738" t="s">
        <v>1358</v>
      </c>
      <c r="D116" s="738" t="s">
        <v>2127</v>
      </c>
      <c r="E116" s="738" t="s">
        <v>2128</v>
      </c>
      <c r="F116" s="741"/>
      <c r="G116" s="741"/>
      <c r="H116" s="754">
        <v>0</v>
      </c>
      <c r="I116" s="741">
        <v>1</v>
      </c>
      <c r="J116" s="741">
        <v>44.59035946097287</v>
      </c>
      <c r="K116" s="754">
        <v>1</v>
      </c>
      <c r="L116" s="741">
        <v>1</v>
      </c>
      <c r="M116" s="742">
        <v>44.59035946097287</v>
      </c>
    </row>
    <row r="117" spans="1:13" ht="14.4" customHeight="1" x14ac:dyDescent="0.3">
      <c r="A117" s="737" t="s">
        <v>580</v>
      </c>
      <c r="B117" s="738" t="s">
        <v>2126</v>
      </c>
      <c r="C117" s="738" t="s">
        <v>1339</v>
      </c>
      <c r="D117" s="738" t="s">
        <v>2129</v>
      </c>
      <c r="E117" s="738" t="s">
        <v>2130</v>
      </c>
      <c r="F117" s="741"/>
      <c r="G117" s="741"/>
      <c r="H117" s="754">
        <v>0</v>
      </c>
      <c r="I117" s="741">
        <v>10</v>
      </c>
      <c r="J117" s="741">
        <v>568.80000000000007</v>
      </c>
      <c r="K117" s="754">
        <v>1</v>
      </c>
      <c r="L117" s="741">
        <v>10</v>
      </c>
      <c r="M117" s="742">
        <v>568.80000000000007</v>
      </c>
    </row>
    <row r="118" spans="1:13" ht="14.4" customHeight="1" x14ac:dyDescent="0.3">
      <c r="A118" s="737" t="s">
        <v>580</v>
      </c>
      <c r="B118" s="738" t="s">
        <v>2131</v>
      </c>
      <c r="C118" s="738" t="s">
        <v>1418</v>
      </c>
      <c r="D118" s="738" t="s">
        <v>2132</v>
      </c>
      <c r="E118" s="738" t="s">
        <v>2133</v>
      </c>
      <c r="F118" s="741"/>
      <c r="G118" s="741"/>
      <c r="H118" s="754">
        <v>0</v>
      </c>
      <c r="I118" s="741">
        <v>7</v>
      </c>
      <c r="J118" s="741">
        <v>2276.12</v>
      </c>
      <c r="K118" s="754">
        <v>1</v>
      </c>
      <c r="L118" s="741">
        <v>7</v>
      </c>
      <c r="M118" s="742">
        <v>2276.12</v>
      </c>
    </row>
    <row r="119" spans="1:13" ht="14.4" customHeight="1" x14ac:dyDescent="0.3">
      <c r="A119" s="737" t="s">
        <v>580</v>
      </c>
      <c r="B119" s="738" t="s">
        <v>2157</v>
      </c>
      <c r="C119" s="738" t="s">
        <v>1450</v>
      </c>
      <c r="D119" s="738" t="s">
        <v>2158</v>
      </c>
      <c r="E119" s="738" t="s">
        <v>2159</v>
      </c>
      <c r="F119" s="741"/>
      <c r="G119" s="741"/>
      <c r="H119" s="754">
        <v>0</v>
      </c>
      <c r="I119" s="741">
        <v>1</v>
      </c>
      <c r="J119" s="741">
        <v>25.319999999999986</v>
      </c>
      <c r="K119" s="754">
        <v>1</v>
      </c>
      <c r="L119" s="741">
        <v>1</v>
      </c>
      <c r="M119" s="742">
        <v>25.319999999999986</v>
      </c>
    </row>
    <row r="120" spans="1:13" ht="14.4" customHeight="1" x14ac:dyDescent="0.3">
      <c r="A120" s="737" t="s">
        <v>583</v>
      </c>
      <c r="B120" s="738" t="s">
        <v>2169</v>
      </c>
      <c r="C120" s="738" t="s">
        <v>1957</v>
      </c>
      <c r="D120" s="738" t="s">
        <v>1958</v>
      </c>
      <c r="E120" s="738" t="s">
        <v>2194</v>
      </c>
      <c r="F120" s="741">
        <v>24</v>
      </c>
      <c r="G120" s="741">
        <v>85277.28</v>
      </c>
      <c r="H120" s="754">
        <v>1</v>
      </c>
      <c r="I120" s="741"/>
      <c r="J120" s="741"/>
      <c r="K120" s="754">
        <v>0</v>
      </c>
      <c r="L120" s="741">
        <v>24</v>
      </c>
      <c r="M120" s="742">
        <v>85277.28</v>
      </c>
    </row>
    <row r="121" spans="1:13" ht="14.4" customHeight="1" x14ac:dyDescent="0.3">
      <c r="A121" s="737" t="s">
        <v>583</v>
      </c>
      <c r="B121" s="738" t="s">
        <v>2123</v>
      </c>
      <c r="C121" s="738" t="s">
        <v>1778</v>
      </c>
      <c r="D121" s="738" t="s">
        <v>1779</v>
      </c>
      <c r="E121" s="738" t="s">
        <v>2177</v>
      </c>
      <c r="F121" s="741">
        <v>1</v>
      </c>
      <c r="G121" s="741">
        <v>1098.9000000000001</v>
      </c>
      <c r="H121" s="754">
        <v>1</v>
      </c>
      <c r="I121" s="741"/>
      <c r="J121" s="741"/>
      <c r="K121" s="754">
        <v>0</v>
      </c>
      <c r="L121" s="741">
        <v>1</v>
      </c>
      <c r="M121" s="742">
        <v>1098.9000000000001</v>
      </c>
    </row>
    <row r="122" spans="1:13" ht="14.4" customHeight="1" x14ac:dyDescent="0.3">
      <c r="A122" s="737" t="s">
        <v>583</v>
      </c>
      <c r="B122" s="738" t="s">
        <v>2123</v>
      </c>
      <c r="C122" s="738" t="s">
        <v>1466</v>
      </c>
      <c r="D122" s="738" t="s">
        <v>2124</v>
      </c>
      <c r="E122" s="738" t="s">
        <v>2125</v>
      </c>
      <c r="F122" s="741"/>
      <c r="G122" s="741"/>
      <c r="H122" s="754">
        <v>0</v>
      </c>
      <c r="I122" s="741">
        <v>4</v>
      </c>
      <c r="J122" s="741">
        <v>2244</v>
      </c>
      <c r="K122" s="754">
        <v>1</v>
      </c>
      <c r="L122" s="741">
        <v>4</v>
      </c>
      <c r="M122" s="742">
        <v>2244</v>
      </c>
    </row>
    <row r="123" spans="1:13" ht="14.4" customHeight="1" x14ac:dyDescent="0.3">
      <c r="A123" s="737" t="s">
        <v>583</v>
      </c>
      <c r="B123" s="738" t="s">
        <v>2123</v>
      </c>
      <c r="C123" s="738" t="s">
        <v>1906</v>
      </c>
      <c r="D123" s="738" t="s">
        <v>2124</v>
      </c>
      <c r="E123" s="738" t="s">
        <v>2176</v>
      </c>
      <c r="F123" s="741"/>
      <c r="G123" s="741"/>
      <c r="H123" s="754">
        <v>0</v>
      </c>
      <c r="I123" s="741">
        <v>3</v>
      </c>
      <c r="J123" s="741">
        <v>330</v>
      </c>
      <c r="K123" s="754">
        <v>1</v>
      </c>
      <c r="L123" s="741">
        <v>3</v>
      </c>
      <c r="M123" s="742">
        <v>330</v>
      </c>
    </row>
    <row r="124" spans="1:13" ht="14.4" customHeight="1" x14ac:dyDescent="0.3">
      <c r="A124" s="737" t="s">
        <v>583</v>
      </c>
      <c r="B124" s="738" t="s">
        <v>2179</v>
      </c>
      <c r="C124" s="738" t="s">
        <v>1912</v>
      </c>
      <c r="D124" s="738" t="s">
        <v>2180</v>
      </c>
      <c r="E124" s="738" t="s">
        <v>2181</v>
      </c>
      <c r="F124" s="741"/>
      <c r="G124" s="741"/>
      <c r="H124" s="754">
        <v>0</v>
      </c>
      <c r="I124" s="741">
        <v>10</v>
      </c>
      <c r="J124" s="741">
        <v>2640</v>
      </c>
      <c r="K124" s="754">
        <v>1</v>
      </c>
      <c r="L124" s="741">
        <v>10</v>
      </c>
      <c r="M124" s="742">
        <v>2640</v>
      </c>
    </row>
    <row r="125" spans="1:13" ht="14.4" customHeight="1" x14ac:dyDescent="0.3">
      <c r="A125" s="737" t="s">
        <v>583</v>
      </c>
      <c r="B125" s="738" t="s">
        <v>2179</v>
      </c>
      <c r="C125" s="738" t="s">
        <v>1790</v>
      </c>
      <c r="D125" s="738" t="s">
        <v>1791</v>
      </c>
      <c r="E125" s="738" t="s">
        <v>2182</v>
      </c>
      <c r="F125" s="741">
        <v>4</v>
      </c>
      <c r="G125" s="741">
        <v>2471.9200000000005</v>
      </c>
      <c r="H125" s="754">
        <v>1</v>
      </c>
      <c r="I125" s="741"/>
      <c r="J125" s="741"/>
      <c r="K125" s="754">
        <v>0</v>
      </c>
      <c r="L125" s="741">
        <v>4</v>
      </c>
      <c r="M125" s="742">
        <v>2471.9200000000005</v>
      </c>
    </row>
    <row r="126" spans="1:13" ht="14.4" customHeight="1" x14ac:dyDescent="0.3">
      <c r="A126" s="737" t="s">
        <v>583</v>
      </c>
      <c r="B126" s="738" t="s">
        <v>2131</v>
      </c>
      <c r="C126" s="738" t="s">
        <v>1903</v>
      </c>
      <c r="D126" s="738" t="s">
        <v>2132</v>
      </c>
      <c r="E126" s="738" t="s">
        <v>2195</v>
      </c>
      <c r="F126" s="741"/>
      <c r="G126" s="741"/>
      <c r="H126" s="754">
        <v>0</v>
      </c>
      <c r="I126" s="741">
        <v>1</v>
      </c>
      <c r="J126" s="741">
        <v>247.49999999999997</v>
      </c>
      <c r="K126" s="754">
        <v>1</v>
      </c>
      <c r="L126" s="741">
        <v>1</v>
      </c>
      <c r="M126" s="742">
        <v>247.49999999999997</v>
      </c>
    </row>
    <row r="127" spans="1:13" ht="14.4" customHeight="1" thickBot="1" x14ac:dyDescent="0.35">
      <c r="A127" s="743" t="s">
        <v>583</v>
      </c>
      <c r="B127" s="744" t="s">
        <v>2131</v>
      </c>
      <c r="C127" s="744" t="s">
        <v>1418</v>
      </c>
      <c r="D127" s="744" t="s">
        <v>2132</v>
      </c>
      <c r="E127" s="744" t="s">
        <v>2133</v>
      </c>
      <c r="F127" s="747"/>
      <c r="G127" s="747"/>
      <c r="H127" s="755">
        <v>0</v>
      </c>
      <c r="I127" s="747">
        <v>4</v>
      </c>
      <c r="J127" s="747">
        <v>1300.6400000000001</v>
      </c>
      <c r="K127" s="755">
        <v>1</v>
      </c>
      <c r="L127" s="747">
        <v>4</v>
      </c>
      <c r="M127" s="748">
        <v>1300.6400000000001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77" t="s">
        <v>254</v>
      </c>
      <c r="B1" s="577"/>
      <c r="C1" s="577"/>
      <c r="D1" s="577"/>
      <c r="E1" s="577"/>
      <c r="F1" s="539"/>
      <c r="G1" s="539"/>
      <c r="H1" s="539"/>
      <c r="I1" s="539"/>
      <c r="J1" s="570"/>
      <c r="K1" s="570"/>
      <c r="L1" s="570"/>
      <c r="M1" s="570"/>
      <c r="N1" s="570"/>
      <c r="O1" s="570"/>
      <c r="P1" s="570"/>
      <c r="Q1" s="570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43" t="s">
        <v>3</v>
      </c>
      <c r="B3" s="447">
        <f>SUM(B6:B1048576)</f>
        <v>2902</v>
      </c>
      <c r="C3" s="448">
        <f>SUM(C6:C1048576)</f>
        <v>356</v>
      </c>
      <c r="D3" s="448">
        <f>SUM(D6:D1048576)</f>
        <v>228</v>
      </c>
      <c r="E3" s="449">
        <f>SUM(E6:E1048576)</f>
        <v>0</v>
      </c>
      <c r="F3" s="446">
        <f>IF(SUM($B3:$E3)=0,"",B3/SUM($B3:$E3))</f>
        <v>0.83247274813539873</v>
      </c>
      <c r="G3" s="444">
        <f t="shared" ref="G3:I3" si="0">IF(SUM($B3:$E3)=0,"",C3/SUM($B3:$E3))</f>
        <v>0.102122776821572</v>
      </c>
      <c r="H3" s="444">
        <f t="shared" si="0"/>
        <v>6.5404475043029264E-2</v>
      </c>
      <c r="I3" s="445">
        <f t="shared" si="0"/>
        <v>0</v>
      </c>
      <c r="J3" s="448">
        <f>SUM(J6:J1048576)</f>
        <v>314</v>
      </c>
      <c r="K3" s="448">
        <f>SUM(K6:K1048576)</f>
        <v>136</v>
      </c>
      <c r="L3" s="448">
        <f>SUM(L6:L1048576)</f>
        <v>228</v>
      </c>
      <c r="M3" s="449">
        <f>SUM(M6:M1048576)</f>
        <v>0</v>
      </c>
      <c r="N3" s="446">
        <f>IF(SUM($J3:$M3)=0,"",J3/SUM($J3:$M3))</f>
        <v>0.46312684365781709</v>
      </c>
      <c r="O3" s="444">
        <f t="shared" ref="O3:Q3" si="1">IF(SUM($J3:$M3)=0,"",K3/SUM($J3:$M3))</f>
        <v>0.20058997050147492</v>
      </c>
      <c r="P3" s="444">
        <f t="shared" si="1"/>
        <v>0.33628318584070799</v>
      </c>
      <c r="Q3" s="445">
        <f t="shared" si="1"/>
        <v>0</v>
      </c>
    </row>
    <row r="4" spans="1:17" ht="14.4" customHeight="1" thickBot="1" x14ac:dyDescent="0.35">
      <c r="A4" s="442"/>
      <c r="B4" s="590" t="s">
        <v>256</v>
      </c>
      <c r="C4" s="591"/>
      <c r="D4" s="591"/>
      <c r="E4" s="592"/>
      <c r="F4" s="587" t="s">
        <v>261</v>
      </c>
      <c r="G4" s="588"/>
      <c r="H4" s="588"/>
      <c r="I4" s="589"/>
      <c r="J4" s="590" t="s">
        <v>262</v>
      </c>
      <c r="K4" s="591"/>
      <c r="L4" s="591"/>
      <c r="M4" s="592"/>
      <c r="N4" s="587" t="s">
        <v>263</v>
      </c>
      <c r="O4" s="588"/>
      <c r="P4" s="588"/>
      <c r="Q4" s="589"/>
    </row>
    <row r="5" spans="1:17" ht="14.4" customHeight="1" thickBot="1" x14ac:dyDescent="0.35">
      <c r="A5" s="770" t="s">
        <v>255</v>
      </c>
      <c r="B5" s="771" t="s">
        <v>257</v>
      </c>
      <c r="C5" s="771" t="s">
        <v>258</v>
      </c>
      <c r="D5" s="771" t="s">
        <v>259</v>
      </c>
      <c r="E5" s="772" t="s">
        <v>260</v>
      </c>
      <c r="F5" s="773" t="s">
        <v>257</v>
      </c>
      <c r="G5" s="774" t="s">
        <v>258</v>
      </c>
      <c r="H5" s="774" t="s">
        <v>259</v>
      </c>
      <c r="I5" s="775" t="s">
        <v>260</v>
      </c>
      <c r="J5" s="771" t="s">
        <v>257</v>
      </c>
      <c r="K5" s="771" t="s">
        <v>258</v>
      </c>
      <c r="L5" s="771" t="s">
        <v>259</v>
      </c>
      <c r="M5" s="772" t="s">
        <v>260</v>
      </c>
      <c r="N5" s="773" t="s">
        <v>257</v>
      </c>
      <c r="O5" s="774" t="s">
        <v>258</v>
      </c>
      <c r="P5" s="774" t="s">
        <v>259</v>
      </c>
      <c r="Q5" s="775" t="s">
        <v>260</v>
      </c>
    </row>
    <row r="6" spans="1:17" ht="14.4" customHeight="1" x14ac:dyDescent="0.3">
      <c r="A6" s="779" t="s">
        <v>2197</v>
      </c>
      <c r="B6" s="785"/>
      <c r="C6" s="735"/>
      <c r="D6" s="735"/>
      <c r="E6" s="736"/>
      <c r="F6" s="782"/>
      <c r="G6" s="753"/>
      <c r="H6" s="753"/>
      <c r="I6" s="788"/>
      <c r="J6" s="785"/>
      <c r="K6" s="735"/>
      <c r="L6" s="735"/>
      <c r="M6" s="736"/>
      <c r="N6" s="782"/>
      <c r="O6" s="753"/>
      <c r="P6" s="753"/>
      <c r="Q6" s="776"/>
    </row>
    <row r="7" spans="1:17" ht="14.4" customHeight="1" x14ac:dyDescent="0.3">
      <c r="A7" s="780" t="s">
        <v>2198</v>
      </c>
      <c r="B7" s="786">
        <v>27</v>
      </c>
      <c r="C7" s="741"/>
      <c r="D7" s="741"/>
      <c r="E7" s="742"/>
      <c r="F7" s="783">
        <v>1</v>
      </c>
      <c r="G7" s="754">
        <v>0</v>
      </c>
      <c r="H7" s="754">
        <v>0</v>
      </c>
      <c r="I7" s="789">
        <v>0</v>
      </c>
      <c r="J7" s="786">
        <v>9</v>
      </c>
      <c r="K7" s="741"/>
      <c r="L7" s="741"/>
      <c r="M7" s="742"/>
      <c r="N7" s="783">
        <v>1</v>
      </c>
      <c r="O7" s="754">
        <v>0</v>
      </c>
      <c r="P7" s="754">
        <v>0</v>
      </c>
      <c r="Q7" s="777">
        <v>0</v>
      </c>
    </row>
    <row r="8" spans="1:17" ht="14.4" customHeight="1" x14ac:dyDescent="0.3">
      <c r="A8" s="780" t="s">
        <v>2199</v>
      </c>
      <c r="B8" s="786">
        <v>994</v>
      </c>
      <c r="C8" s="741">
        <v>342</v>
      </c>
      <c r="D8" s="741">
        <v>228</v>
      </c>
      <c r="E8" s="742"/>
      <c r="F8" s="783">
        <v>0.63554987212276215</v>
      </c>
      <c r="G8" s="754">
        <v>0.2186700767263427</v>
      </c>
      <c r="H8" s="754">
        <v>0.14578005115089515</v>
      </c>
      <c r="I8" s="789">
        <v>0</v>
      </c>
      <c r="J8" s="786">
        <v>54</v>
      </c>
      <c r="K8" s="741">
        <v>128</v>
      </c>
      <c r="L8" s="741">
        <v>228</v>
      </c>
      <c r="M8" s="742"/>
      <c r="N8" s="783">
        <v>0.13170731707317074</v>
      </c>
      <c r="O8" s="754">
        <v>0.31219512195121951</v>
      </c>
      <c r="P8" s="754">
        <v>0.55609756097560981</v>
      </c>
      <c r="Q8" s="777">
        <v>0</v>
      </c>
    </row>
    <row r="9" spans="1:17" ht="14.4" customHeight="1" x14ac:dyDescent="0.3">
      <c r="A9" s="780" t="s">
        <v>2200</v>
      </c>
      <c r="B9" s="786">
        <v>938</v>
      </c>
      <c r="C9" s="741">
        <v>4</v>
      </c>
      <c r="D9" s="741"/>
      <c r="E9" s="742"/>
      <c r="F9" s="783">
        <v>0.99575371549893843</v>
      </c>
      <c r="G9" s="754">
        <v>4.246284501061571E-3</v>
      </c>
      <c r="H9" s="754">
        <v>0</v>
      </c>
      <c r="I9" s="789">
        <v>0</v>
      </c>
      <c r="J9" s="786">
        <v>90</v>
      </c>
      <c r="K9" s="741">
        <v>1</v>
      </c>
      <c r="L9" s="741"/>
      <c r="M9" s="742"/>
      <c r="N9" s="783">
        <v>0.98901098901098905</v>
      </c>
      <c r="O9" s="754">
        <v>1.098901098901099E-2</v>
      </c>
      <c r="P9" s="754">
        <v>0</v>
      </c>
      <c r="Q9" s="777">
        <v>0</v>
      </c>
    </row>
    <row r="10" spans="1:17" ht="14.4" customHeight="1" x14ac:dyDescent="0.3">
      <c r="A10" s="780" t="s">
        <v>2201</v>
      </c>
      <c r="B10" s="786">
        <v>720</v>
      </c>
      <c r="C10" s="741">
        <v>6</v>
      </c>
      <c r="D10" s="741"/>
      <c r="E10" s="742"/>
      <c r="F10" s="783">
        <v>0.99173553719008267</v>
      </c>
      <c r="G10" s="754">
        <v>8.2644628099173556E-3</v>
      </c>
      <c r="H10" s="754">
        <v>0</v>
      </c>
      <c r="I10" s="789">
        <v>0</v>
      </c>
      <c r="J10" s="786">
        <v>77</v>
      </c>
      <c r="K10" s="741">
        <v>6</v>
      </c>
      <c r="L10" s="741"/>
      <c r="M10" s="742"/>
      <c r="N10" s="783">
        <v>0.92771084337349397</v>
      </c>
      <c r="O10" s="754">
        <v>7.2289156626506021E-2</v>
      </c>
      <c r="P10" s="754">
        <v>0</v>
      </c>
      <c r="Q10" s="777">
        <v>0</v>
      </c>
    </row>
    <row r="11" spans="1:17" ht="14.4" customHeight="1" x14ac:dyDescent="0.3">
      <c r="A11" s="780" t="s">
        <v>2202</v>
      </c>
      <c r="B11" s="786">
        <v>97</v>
      </c>
      <c r="C11" s="741">
        <v>4</v>
      </c>
      <c r="D11" s="741"/>
      <c r="E11" s="742"/>
      <c r="F11" s="783">
        <v>0.96039603960396036</v>
      </c>
      <c r="G11" s="754">
        <v>3.9603960396039604E-2</v>
      </c>
      <c r="H11" s="754">
        <v>0</v>
      </c>
      <c r="I11" s="789">
        <v>0</v>
      </c>
      <c r="J11" s="786">
        <v>35</v>
      </c>
      <c r="K11" s="741">
        <v>1</v>
      </c>
      <c r="L11" s="741"/>
      <c r="M11" s="742"/>
      <c r="N11" s="783">
        <v>0.97222222222222221</v>
      </c>
      <c r="O11" s="754">
        <v>2.7777777777777776E-2</v>
      </c>
      <c r="P11" s="754">
        <v>0</v>
      </c>
      <c r="Q11" s="777">
        <v>0</v>
      </c>
    </row>
    <row r="12" spans="1:17" ht="14.4" customHeight="1" thickBot="1" x14ac:dyDescent="0.35">
      <c r="A12" s="781" t="s">
        <v>2203</v>
      </c>
      <c r="B12" s="787">
        <v>126</v>
      </c>
      <c r="C12" s="747"/>
      <c r="D12" s="747"/>
      <c r="E12" s="748"/>
      <c r="F12" s="784">
        <v>1</v>
      </c>
      <c r="G12" s="755">
        <v>0</v>
      </c>
      <c r="H12" s="755">
        <v>0</v>
      </c>
      <c r="I12" s="790">
        <v>0</v>
      </c>
      <c r="J12" s="787">
        <v>49</v>
      </c>
      <c r="K12" s="747"/>
      <c r="L12" s="747"/>
      <c r="M12" s="748"/>
      <c r="N12" s="784">
        <v>1</v>
      </c>
      <c r="O12" s="755">
        <v>0</v>
      </c>
      <c r="P12" s="755">
        <v>0</v>
      </c>
      <c r="Q12" s="77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77" t="s">
        <v>177</v>
      </c>
      <c r="B1" s="577"/>
      <c r="C1" s="577"/>
      <c r="D1" s="577"/>
      <c r="E1" s="577"/>
      <c r="F1" s="577"/>
      <c r="G1" s="577"/>
      <c r="H1" s="577"/>
      <c r="I1" s="539"/>
      <c r="J1" s="539"/>
      <c r="K1" s="539"/>
      <c r="L1" s="539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4" t="s">
        <v>15</v>
      </c>
      <c r="D3" s="593"/>
      <c r="E3" s="593" t="s">
        <v>16</v>
      </c>
      <c r="F3" s="593"/>
      <c r="G3" s="593"/>
      <c r="H3" s="593"/>
      <c r="I3" s="593" t="s">
        <v>190</v>
      </c>
      <c r="J3" s="593"/>
      <c r="K3" s="593"/>
      <c r="L3" s="59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1">
        <v>7</v>
      </c>
      <c r="B5" s="722" t="s">
        <v>1972</v>
      </c>
      <c r="C5" s="725">
        <v>3401450.2100000051</v>
      </c>
      <c r="D5" s="725">
        <v>1363</v>
      </c>
      <c r="E5" s="725">
        <v>2729373.9600000051</v>
      </c>
      <c r="F5" s="791">
        <v>0.80241479118990278</v>
      </c>
      <c r="G5" s="725">
        <v>983</v>
      </c>
      <c r="H5" s="791">
        <v>0.72120322817314741</v>
      </c>
      <c r="I5" s="725">
        <v>672076.25</v>
      </c>
      <c r="J5" s="791">
        <v>0.1975852088100972</v>
      </c>
      <c r="K5" s="725">
        <v>380</v>
      </c>
      <c r="L5" s="791">
        <v>0.27879677182685253</v>
      </c>
      <c r="M5" s="725" t="s">
        <v>74</v>
      </c>
      <c r="N5" s="270"/>
    </row>
    <row r="6" spans="1:14" ht="14.4" customHeight="1" x14ac:dyDescent="0.3">
      <c r="A6" s="721">
        <v>7</v>
      </c>
      <c r="B6" s="722" t="s">
        <v>2204</v>
      </c>
      <c r="C6" s="725">
        <v>3401450.2100000051</v>
      </c>
      <c r="D6" s="725">
        <v>1362</v>
      </c>
      <c r="E6" s="725">
        <v>2729373.9600000051</v>
      </c>
      <c r="F6" s="791">
        <v>0.80241479118990278</v>
      </c>
      <c r="G6" s="725">
        <v>982</v>
      </c>
      <c r="H6" s="791">
        <v>0.72099853157121885</v>
      </c>
      <c r="I6" s="725">
        <v>672076.25</v>
      </c>
      <c r="J6" s="791">
        <v>0.1975852088100972</v>
      </c>
      <c r="K6" s="725">
        <v>380</v>
      </c>
      <c r="L6" s="791">
        <v>0.27900146842878121</v>
      </c>
      <c r="M6" s="725" t="s">
        <v>1</v>
      </c>
      <c r="N6" s="270"/>
    </row>
    <row r="7" spans="1:14" ht="14.4" customHeight="1" x14ac:dyDescent="0.3">
      <c r="A7" s="721">
        <v>7</v>
      </c>
      <c r="B7" s="722" t="s">
        <v>2205</v>
      </c>
      <c r="C7" s="725">
        <v>0</v>
      </c>
      <c r="D7" s="725">
        <v>1</v>
      </c>
      <c r="E7" s="725">
        <v>0</v>
      </c>
      <c r="F7" s="791" t="s">
        <v>562</v>
      </c>
      <c r="G7" s="725">
        <v>1</v>
      </c>
      <c r="H7" s="791">
        <v>1</v>
      </c>
      <c r="I7" s="725" t="s">
        <v>562</v>
      </c>
      <c r="J7" s="791" t="s">
        <v>562</v>
      </c>
      <c r="K7" s="725" t="s">
        <v>562</v>
      </c>
      <c r="L7" s="791">
        <v>0</v>
      </c>
      <c r="M7" s="725" t="s">
        <v>1</v>
      </c>
      <c r="N7" s="270"/>
    </row>
    <row r="8" spans="1:14" ht="14.4" customHeight="1" x14ac:dyDescent="0.3">
      <c r="A8" s="721" t="s">
        <v>2206</v>
      </c>
      <c r="B8" s="722" t="s">
        <v>3</v>
      </c>
      <c r="C8" s="725">
        <v>3401450.2100000051</v>
      </c>
      <c r="D8" s="725">
        <v>1363</v>
      </c>
      <c r="E8" s="725">
        <v>2729373.9600000051</v>
      </c>
      <c r="F8" s="791">
        <v>0.80241479118990278</v>
      </c>
      <c r="G8" s="725">
        <v>983</v>
      </c>
      <c r="H8" s="791">
        <v>0.72120322817314741</v>
      </c>
      <c r="I8" s="725">
        <v>672076.25</v>
      </c>
      <c r="J8" s="791">
        <v>0.1975852088100972</v>
      </c>
      <c r="K8" s="725">
        <v>380</v>
      </c>
      <c r="L8" s="791">
        <v>0.27879677182685253</v>
      </c>
      <c r="M8" s="725" t="s">
        <v>565</v>
      </c>
      <c r="N8" s="270"/>
    </row>
    <row r="10" spans="1:14" ht="14.4" customHeight="1" x14ac:dyDescent="0.3">
      <c r="A10" s="721">
        <v>7</v>
      </c>
      <c r="B10" s="722" t="s">
        <v>1972</v>
      </c>
      <c r="C10" s="725" t="s">
        <v>562</v>
      </c>
      <c r="D10" s="725" t="s">
        <v>562</v>
      </c>
      <c r="E10" s="725" t="s">
        <v>562</v>
      </c>
      <c r="F10" s="791" t="s">
        <v>562</v>
      </c>
      <c r="G10" s="725" t="s">
        <v>562</v>
      </c>
      <c r="H10" s="791" t="s">
        <v>562</v>
      </c>
      <c r="I10" s="725" t="s">
        <v>562</v>
      </c>
      <c r="J10" s="791" t="s">
        <v>562</v>
      </c>
      <c r="K10" s="725" t="s">
        <v>562</v>
      </c>
      <c r="L10" s="791" t="s">
        <v>562</v>
      </c>
      <c r="M10" s="725" t="s">
        <v>74</v>
      </c>
      <c r="N10" s="270"/>
    </row>
    <row r="11" spans="1:14" ht="14.4" customHeight="1" x14ac:dyDescent="0.3">
      <c r="A11" s="721" t="s">
        <v>2207</v>
      </c>
      <c r="B11" s="722" t="s">
        <v>2204</v>
      </c>
      <c r="C11" s="725">
        <v>33088.820000000014</v>
      </c>
      <c r="D11" s="725">
        <v>100</v>
      </c>
      <c r="E11" s="725">
        <v>29433.360000000011</v>
      </c>
      <c r="F11" s="791">
        <v>0.88952582775692812</v>
      </c>
      <c r="G11" s="725">
        <v>82</v>
      </c>
      <c r="H11" s="791">
        <v>0.82</v>
      </c>
      <c r="I11" s="725">
        <v>3655.4600000000005</v>
      </c>
      <c r="J11" s="791">
        <v>0.11047417224307179</v>
      </c>
      <c r="K11" s="725">
        <v>18</v>
      </c>
      <c r="L11" s="791">
        <v>0.18</v>
      </c>
      <c r="M11" s="725" t="s">
        <v>1</v>
      </c>
      <c r="N11" s="270"/>
    </row>
    <row r="12" spans="1:14" ht="14.4" customHeight="1" x14ac:dyDescent="0.3">
      <c r="A12" s="721" t="s">
        <v>2207</v>
      </c>
      <c r="B12" s="722" t="s">
        <v>2205</v>
      </c>
      <c r="C12" s="725">
        <v>0</v>
      </c>
      <c r="D12" s="725">
        <v>1</v>
      </c>
      <c r="E12" s="725">
        <v>0</v>
      </c>
      <c r="F12" s="791" t="s">
        <v>562</v>
      </c>
      <c r="G12" s="725">
        <v>1</v>
      </c>
      <c r="H12" s="791">
        <v>1</v>
      </c>
      <c r="I12" s="725" t="s">
        <v>562</v>
      </c>
      <c r="J12" s="791" t="s">
        <v>562</v>
      </c>
      <c r="K12" s="725" t="s">
        <v>562</v>
      </c>
      <c r="L12" s="791">
        <v>0</v>
      </c>
      <c r="M12" s="725" t="s">
        <v>1</v>
      </c>
      <c r="N12" s="270"/>
    </row>
    <row r="13" spans="1:14" ht="14.4" customHeight="1" x14ac:dyDescent="0.3">
      <c r="A13" s="721" t="s">
        <v>2207</v>
      </c>
      <c r="B13" s="722" t="s">
        <v>2208</v>
      </c>
      <c r="C13" s="725">
        <v>33088.820000000014</v>
      </c>
      <c r="D13" s="725">
        <v>101</v>
      </c>
      <c r="E13" s="725">
        <v>29433.360000000011</v>
      </c>
      <c r="F13" s="791">
        <v>0.88952582775692812</v>
      </c>
      <c r="G13" s="725">
        <v>83</v>
      </c>
      <c r="H13" s="791">
        <v>0.82178217821782173</v>
      </c>
      <c r="I13" s="725">
        <v>3655.4600000000005</v>
      </c>
      <c r="J13" s="791">
        <v>0.11047417224307179</v>
      </c>
      <c r="K13" s="725">
        <v>18</v>
      </c>
      <c r="L13" s="791">
        <v>0.17821782178217821</v>
      </c>
      <c r="M13" s="725" t="s">
        <v>569</v>
      </c>
      <c r="N13" s="270"/>
    </row>
    <row r="14" spans="1:14" ht="14.4" customHeight="1" x14ac:dyDescent="0.3">
      <c r="A14" s="721" t="s">
        <v>562</v>
      </c>
      <c r="B14" s="722" t="s">
        <v>562</v>
      </c>
      <c r="C14" s="725" t="s">
        <v>562</v>
      </c>
      <c r="D14" s="725" t="s">
        <v>562</v>
      </c>
      <c r="E14" s="725" t="s">
        <v>562</v>
      </c>
      <c r="F14" s="791" t="s">
        <v>562</v>
      </c>
      <c r="G14" s="725" t="s">
        <v>562</v>
      </c>
      <c r="H14" s="791" t="s">
        <v>562</v>
      </c>
      <c r="I14" s="725" t="s">
        <v>562</v>
      </c>
      <c r="J14" s="791" t="s">
        <v>562</v>
      </c>
      <c r="K14" s="725" t="s">
        <v>562</v>
      </c>
      <c r="L14" s="791" t="s">
        <v>562</v>
      </c>
      <c r="M14" s="725" t="s">
        <v>570</v>
      </c>
      <c r="N14" s="270"/>
    </row>
    <row r="15" spans="1:14" ht="14.4" customHeight="1" x14ac:dyDescent="0.3">
      <c r="A15" s="721" t="s">
        <v>2209</v>
      </c>
      <c r="B15" s="722" t="s">
        <v>2204</v>
      </c>
      <c r="C15" s="725">
        <v>3368361.3900000053</v>
      </c>
      <c r="D15" s="725">
        <v>1262</v>
      </c>
      <c r="E15" s="725">
        <v>2699940.6000000052</v>
      </c>
      <c r="F15" s="791">
        <v>0.80155906311466207</v>
      </c>
      <c r="G15" s="725">
        <v>900</v>
      </c>
      <c r="H15" s="791">
        <v>0.71315372424722667</v>
      </c>
      <c r="I15" s="725">
        <v>668420.79</v>
      </c>
      <c r="J15" s="791">
        <v>0.1984409368853379</v>
      </c>
      <c r="K15" s="725">
        <v>362</v>
      </c>
      <c r="L15" s="791">
        <v>0.28684627575277338</v>
      </c>
      <c r="M15" s="725" t="s">
        <v>1</v>
      </c>
      <c r="N15" s="270"/>
    </row>
    <row r="16" spans="1:14" ht="14.4" customHeight="1" x14ac:dyDescent="0.3">
      <c r="A16" s="721" t="s">
        <v>2209</v>
      </c>
      <c r="B16" s="722" t="s">
        <v>2210</v>
      </c>
      <c r="C16" s="725">
        <v>3368361.3900000053</v>
      </c>
      <c r="D16" s="725">
        <v>1262</v>
      </c>
      <c r="E16" s="725">
        <v>2699940.6000000052</v>
      </c>
      <c r="F16" s="791">
        <v>0.80155906311466207</v>
      </c>
      <c r="G16" s="725">
        <v>900</v>
      </c>
      <c r="H16" s="791">
        <v>0.71315372424722667</v>
      </c>
      <c r="I16" s="725">
        <v>668420.79</v>
      </c>
      <c r="J16" s="791">
        <v>0.1984409368853379</v>
      </c>
      <c r="K16" s="725">
        <v>362</v>
      </c>
      <c r="L16" s="791">
        <v>0.28684627575277338</v>
      </c>
      <c r="M16" s="725" t="s">
        <v>569</v>
      </c>
      <c r="N16" s="270"/>
    </row>
    <row r="17" spans="1:14" ht="14.4" customHeight="1" x14ac:dyDescent="0.3">
      <c r="A17" s="721" t="s">
        <v>562</v>
      </c>
      <c r="B17" s="722" t="s">
        <v>562</v>
      </c>
      <c r="C17" s="725" t="s">
        <v>562</v>
      </c>
      <c r="D17" s="725" t="s">
        <v>562</v>
      </c>
      <c r="E17" s="725" t="s">
        <v>562</v>
      </c>
      <c r="F17" s="791" t="s">
        <v>562</v>
      </c>
      <c r="G17" s="725" t="s">
        <v>562</v>
      </c>
      <c r="H17" s="791" t="s">
        <v>562</v>
      </c>
      <c r="I17" s="725" t="s">
        <v>562</v>
      </c>
      <c r="J17" s="791" t="s">
        <v>562</v>
      </c>
      <c r="K17" s="725" t="s">
        <v>562</v>
      </c>
      <c r="L17" s="791" t="s">
        <v>562</v>
      </c>
      <c r="M17" s="725" t="s">
        <v>570</v>
      </c>
      <c r="N17" s="270"/>
    </row>
    <row r="18" spans="1:14" ht="14.4" customHeight="1" x14ac:dyDescent="0.3">
      <c r="A18" s="721" t="s">
        <v>2206</v>
      </c>
      <c r="B18" s="722" t="s">
        <v>2211</v>
      </c>
      <c r="C18" s="725">
        <v>3401450.2100000051</v>
      </c>
      <c r="D18" s="725">
        <v>1363</v>
      </c>
      <c r="E18" s="725">
        <v>2729373.9600000051</v>
      </c>
      <c r="F18" s="791">
        <v>0.80241479118990278</v>
      </c>
      <c r="G18" s="725">
        <v>983</v>
      </c>
      <c r="H18" s="791">
        <v>0.72120322817314741</v>
      </c>
      <c r="I18" s="725">
        <v>672076.25</v>
      </c>
      <c r="J18" s="791">
        <v>0.1975852088100972</v>
      </c>
      <c r="K18" s="725">
        <v>380</v>
      </c>
      <c r="L18" s="791">
        <v>0.27879677182685253</v>
      </c>
      <c r="M18" s="725" t="s">
        <v>565</v>
      </c>
      <c r="N18" s="270"/>
    </row>
    <row r="19" spans="1:14" ht="14.4" customHeight="1" x14ac:dyDescent="0.3">
      <c r="A19" s="792" t="s">
        <v>2212</v>
      </c>
    </row>
    <row r="20" spans="1:14" ht="14.4" customHeight="1" x14ac:dyDescent="0.3">
      <c r="A20" s="793" t="s">
        <v>2213</v>
      </c>
    </row>
    <row r="21" spans="1:14" ht="14.4" customHeight="1" x14ac:dyDescent="0.3">
      <c r="A21" s="792" t="s">
        <v>2214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77" t="s">
        <v>191</v>
      </c>
      <c r="B1" s="577"/>
      <c r="C1" s="577"/>
      <c r="D1" s="577"/>
      <c r="E1" s="577"/>
      <c r="F1" s="577"/>
      <c r="G1" s="577"/>
      <c r="H1" s="577"/>
      <c r="I1" s="577"/>
      <c r="J1" s="539"/>
      <c r="K1" s="539"/>
      <c r="L1" s="539"/>
      <c r="M1" s="539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4" t="s">
        <v>15</v>
      </c>
      <c r="C3" s="596"/>
      <c r="D3" s="593"/>
      <c r="E3" s="261"/>
      <c r="F3" s="593" t="s">
        <v>16</v>
      </c>
      <c r="G3" s="593"/>
      <c r="H3" s="593"/>
      <c r="I3" s="593"/>
      <c r="J3" s="593" t="s">
        <v>190</v>
      </c>
      <c r="K3" s="593"/>
      <c r="L3" s="593"/>
      <c r="M3" s="595"/>
    </row>
    <row r="4" spans="1:13" ht="14.4" customHeight="1" thickBot="1" x14ac:dyDescent="0.35">
      <c r="A4" s="770" t="s">
        <v>167</v>
      </c>
      <c r="B4" s="771" t="s">
        <v>19</v>
      </c>
      <c r="C4" s="797"/>
      <c r="D4" s="771" t="s">
        <v>20</v>
      </c>
      <c r="E4" s="797"/>
      <c r="F4" s="771" t="s">
        <v>19</v>
      </c>
      <c r="G4" s="774" t="s">
        <v>2</v>
      </c>
      <c r="H4" s="771" t="s">
        <v>20</v>
      </c>
      <c r="I4" s="774" t="s">
        <v>2</v>
      </c>
      <c r="J4" s="771" t="s">
        <v>19</v>
      </c>
      <c r="K4" s="774" t="s">
        <v>2</v>
      </c>
      <c r="L4" s="771" t="s">
        <v>20</v>
      </c>
      <c r="M4" s="775" t="s">
        <v>2</v>
      </c>
    </row>
    <row r="5" spans="1:13" ht="14.4" customHeight="1" x14ac:dyDescent="0.3">
      <c r="A5" s="794" t="s">
        <v>2215</v>
      </c>
      <c r="B5" s="785">
        <v>929.71999999999991</v>
      </c>
      <c r="C5" s="732">
        <v>1</v>
      </c>
      <c r="D5" s="798">
        <v>9</v>
      </c>
      <c r="E5" s="801" t="s">
        <v>2215</v>
      </c>
      <c r="F5" s="785">
        <v>371.31999999999994</v>
      </c>
      <c r="G5" s="753">
        <v>0.399389063373919</v>
      </c>
      <c r="H5" s="735">
        <v>7</v>
      </c>
      <c r="I5" s="776">
        <v>0.77777777777777779</v>
      </c>
      <c r="J5" s="804">
        <v>558.4</v>
      </c>
      <c r="K5" s="753">
        <v>0.600610936626081</v>
      </c>
      <c r="L5" s="735">
        <v>2</v>
      </c>
      <c r="M5" s="776">
        <v>0.22222222222222221</v>
      </c>
    </row>
    <row r="6" spans="1:13" ht="14.4" customHeight="1" x14ac:dyDescent="0.3">
      <c r="A6" s="795" t="s">
        <v>2216</v>
      </c>
      <c r="B6" s="786">
        <v>206913.99999999994</v>
      </c>
      <c r="C6" s="738">
        <v>1</v>
      </c>
      <c r="D6" s="799">
        <v>75</v>
      </c>
      <c r="E6" s="802" t="s">
        <v>2216</v>
      </c>
      <c r="F6" s="786">
        <v>175268.64999999994</v>
      </c>
      <c r="G6" s="754">
        <v>0.8470603729085513</v>
      </c>
      <c r="H6" s="741">
        <v>57</v>
      </c>
      <c r="I6" s="777">
        <v>0.76</v>
      </c>
      <c r="J6" s="805">
        <v>31645.35</v>
      </c>
      <c r="K6" s="754">
        <v>0.15293962709144865</v>
      </c>
      <c r="L6" s="741">
        <v>18</v>
      </c>
      <c r="M6" s="777">
        <v>0.24</v>
      </c>
    </row>
    <row r="7" spans="1:13" ht="14.4" customHeight="1" x14ac:dyDescent="0.3">
      <c r="A7" s="795" t="s">
        <v>2217</v>
      </c>
      <c r="B7" s="786">
        <v>41093.730000000003</v>
      </c>
      <c r="C7" s="738">
        <v>1</v>
      </c>
      <c r="D7" s="799">
        <v>13</v>
      </c>
      <c r="E7" s="802" t="s">
        <v>2217</v>
      </c>
      <c r="F7" s="786">
        <v>34405.01</v>
      </c>
      <c r="G7" s="754">
        <v>0.83723258998392214</v>
      </c>
      <c r="H7" s="741">
        <v>9</v>
      </c>
      <c r="I7" s="777">
        <v>0.69230769230769229</v>
      </c>
      <c r="J7" s="805">
        <v>6688.7199999999993</v>
      </c>
      <c r="K7" s="754">
        <v>0.16276741001607786</v>
      </c>
      <c r="L7" s="741">
        <v>4</v>
      </c>
      <c r="M7" s="777">
        <v>0.30769230769230771</v>
      </c>
    </row>
    <row r="8" spans="1:13" ht="14.4" customHeight="1" x14ac:dyDescent="0.3">
      <c r="A8" s="795" t="s">
        <v>2218</v>
      </c>
      <c r="B8" s="786">
        <v>684890.26000000013</v>
      </c>
      <c r="C8" s="738">
        <v>1</v>
      </c>
      <c r="D8" s="799">
        <v>265</v>
      </c>
      <c r="E8" s="802" t="s">
        <v>2218</v>
      </c>
      <c r="F8" s="786">
        <v>536310.87000000011</v>
      </c>
      <c r="G8" s="754">
        <v>0.78306102644823716</v>
      </c>
      <c r="H8" s="741">
        <v>196</v>
      </c>
      <c r="I8" s="777">
        <v>0.73962264150943391</v>
      </c>
      <c r="J8" s="805">
        <v>148579.38999999998</v>
      </c>
      <c r="K8" s="754">
        <v>0.21693897355176281</v>
      </c>
      <c r="L8" s="741">
        <v>69</v>
      </c>
      <c r="M8" s="777">
        <v>0.26037735849056604</v>
      </c>
    </row>
    <row r="9" spans="1:13" ht="14.4" customHeight="1" x14ac:dyDescent="0.3">
      <c r="A9" s="795" t="s">
        <v>2219</v>
      </c>
      <c r="B9" s="786">
        <v>1382.1699999999998</v>
      </c>
      <c r="C9" s="738">
        <v>1</v>
      </c>
      <c r="D9" s="799">
        <v>4</v>
      </c>
      <c r="E9" s="802" t="s">
        <v>2219</v>
      </c>
      <c r="F9" s="786">
        <v>1382.1699999999998</v>
      </c>
      <c r="G9" s="754">
        <v>1</v>
      </c>
      <c r="H9" s="741">
        <v>4</v>
      </c>
      <c r="I9" s="777">
        <v>1</v>
      </c>
      <c r="J9" s="805"/>
      <c r="K9" s="754">
        <v>0</v>
      </c>
      <c r="L9" s="741"/>
      <c r="M9" s="777">
        <v>0</v>
      </c>
    </row>
    <row r="10" spans="1:13" ht="14.4" customHeight="1" x14ac:dyDescent="0.3">
      <c r="A10" s="795" t="s">
        <v>2220</v>
      </c>
      <c r="B10" s="786">
        <v>90.9</v>
      </c>
      <c r="C10" s="738">
        <v>1</v>
      </c>
      <c r="D10" s="799">
        <v>2</v>
      </c>
      <c r="E10" s="802" t="s">
        <v>2220</v>
      </c>
      <c r="F10" s="786">
        <v>90.9</v>
      </c>
      <c r="G10" s="754">
        <v>1</v>
      </c>
      <c r="H10" s="741">
        <v>2</v>
      </c>
      <c r="I10" s="777">
        <v>1</v>
      </c>
      <c r="J10" s="805"/>
      <c r="K10" s="754">
        <v>0</v>
      </c>
      <c r="L10" s="741"/>
      <c r="M10" s="777">
        <v>0</v>
      </c>
    </row>
    <row r="11" spans="1:13" ht="14.4" customHeight="1" x14ac:dyDescent="0.3">
      <c r="A11" s="795" t="s">
        <v>2221</v>
      </c>
      <c r="B11" s="786">
        <v>115.26</v>
      </c>
      <c r="C11" s="738">
        <v>1</v>
      </c>
      <c r="D11" s="799">
        <v>2</v>
      </c>
      <c r="E11" s="802" t="s">
        <v>2221</v>
      </c>
      <c r="F11" s="786">
        <v>115.26</v>
      </c>
      <c r="G11" s="754">
        <v>1</v>
      </c>
      <c r="H11" s="741">
        <v>2</v>
      </c>
      <c r="I11" s="777">
        <v>1</v>
      </c>
      <c r="J11" s="805"/>
      <c r="K11" s="754">
        <v>0</v>
      </c>
      <c r="L11" s="741"/>
      <c r="M11" s="777">
        <v>0</v>
      </c>
    </row>
    <row r="12" spans="1:13" ht="14.4" customHeight="1" x14ac:dyDescent="0.3">
      <c r="A12" s="795" t="s">
        <v>2222</v>
      </c>
      <c r="B12" s="786">
        <v>9193.380000000001</v>
      </c>
      <c r="C12" s="738">
        <v>1</v>
      </c>
      <c r="D12" s="799">
        <v>8</v>
      </c>
      <c r="E12" s="802" t="s">
        <v>2222</v>
      </c>
      <c r="F12" s="786">
        <v>2224.5299999999997</v>
      </c>
      <c r="G12" s="754">
        <v>0.24197085293983273</v>
      </c>
      <c r="H12" s="741">
        <v>2</v>
      </c>
      <c r="I12" s="777">
        <v>0.25</v>
      </c>
      <c r="J12" s="805">
        <v>6968.85</v>
      </c>
      <c r="K12" s="754">
        <v>0.75802914706016711</v>
      </c>
      <c r="L12" s="741">
        <v>6</v>
      </c>
      <c r="M12" s="777">
        <v>0.75</v>
      </c>
    </row>
    <row r="13" spans="1:13" ht="14.4" customHeight="1" x14ac:dyDescent="0.3">
      <c r="A13" s="795" t="s">
        <v>2223</v>
      </c>
      <c r="B13" s="786">
        <v>96.18</v>
      </c>
      <c r="C13" s="738">
        <v>1</v>
      </c>
      <c r="D13" s="799">
        <v>1</v>
      </c>
      <c r="E13" s="802" t="s">
        <v>2223</v>
      </c>
      <c r="F13" s="786">
        <v>96.18</v>
      </c>
      <c r="G13" s="754">
        <v>1</v>
      </c>
      <c r="H13" s="741">
        <v>1</v>
      </c>
      <c r="I13" s="777">
        <v>1</v>
      </c>
      <c r="J13" s="805"/>
      <c r="K13" s="754">
        <v>0</v>
      </c>
      <c r="L13" s="741"/>
      <c r="M13" s="777">
        <v>0</v>
      </c>
    </row>
    <row r="14" spans="1:13" ht="14.4" customHeight="1" x14ac:dyDescent="0.3">
      <c r="A14" s="795" t="s">
        <v>2224</v>
      </c>
      <c r="B14" s="786">
        <v>343894.68</v>
      </c>
      <c r="C14" s="738">
        <v>1</v>
      </c>
      <c r="D14" s="799">
        <v>143</v>
      </c>
      <c r="E14" s="802" t="s">
        <v>2224</v>
      </c>
      <c r="F14" s="786">
        <v>271903.7</v>
      </c>
      <c r="G14" s="754">
        <v>0.79065980316997053</v>
      </c>
      <c r="H14" s="741">
        <v>101</v>
      </c>
      <c r="I14" s="777">
        <v>0.70629370629370625</v>
      </c>
      <c r="J14" s="805">
        <v>71990.979999999981</v>
      </c>
      <c r="K14" s="754">
        <v>0.20934019683002941</v>
      </c>
      <c r="L14" s="741">
        <v>42</v>
      </c>
      <c r="M14" s="777">
        <v>0.2937062937062937</v>
      </c>
    </row>
    <row r="15" spans="1:13" ht="14.4" customHeight="1" x14ac:dyDescent="0.3">
      <c r="A15" s="795" t="s">
        <v>2225</v>
      </c>
      <c r="B15" s="786">
        <v>339483.34999999986</v>
      </c>
      <c r="C15" s="738">
        <v>1</v>
      </c>
      <c r="D15" s="799">
        <v>119</v>
      </c>
      <c r="E15" s="802" t="s">
        <v>2225</v>
      </c>
      <c r="F15" s="786">
        <v>267648.61999999988</v>
      </c>
      <c r="G15" s="754">
        <v>0.78839984346802272</v>
      </c>
      <c r="H15" s="741">
        <v>86</v>
      </c>
      <c r="I15" s="777">
        <v>0.72268907563025209</v>
      </c>
      <c r="J15" s="805">
        <v>71834.73</v>
      </c>
      <c r="K15" s="754">
        <v>0.21160015653197728</v>
      </c>
      <c r="L15" s="741">
        <v>33</v>
      </c>
      <c r="M15" s="777">
        <v>0.27731092436974791</v>
      </c>
    </row>
    <row r="16" spans="1:13" ht="14.4" customHeight="1" x14ac:dyDescent="0.3">
      <c r="A16" s="795" t="s">
        <v>2226</v>
      </c>
      <c r="B16" s="786">
        <v>107825.22</v>
      </c>
      <c r="C16" s="738">
        <v>1</v>
      </c>
      <c r="D16" s="799">
        <v>36</v>
      </c>
      <c r="E16" s="802" t="s">
        <v>2226</v>
      </c>
      <c r="F16" s="786">
        <v>84362.27</v>
      </c>
      <c r="G16" s="754">
        <v>0.78239831089609646</v>
      </c>
      <c r="H16" s="741">
        <v>26</v>
      </c>
      <c r="I16" s="777">
        <v>0.72222222222222221</v>
      </c>
      <c r="J16" s="805">
        <v>23462.950000000004</v>
      </c>
      <c r="K16" s="754">
        <v>0.21760168910390357</v>
      </c>
      <c r="L16" s="741">
        <v>10</v>
      </c>
      <c r="M16" s="777">
        <v>0.27777777777777779</v>
      </c>
    </row>
    <row r="17" spans="1:13" ht="14.4" customHeight="1" x14ac:dyDescent="0.3">
      <c r="A17" s="795" t="s">
        <v>2227</v>
      </c>
      <c r="B17" s="786">
        <v>551.89</v>
      </c>
      <c r="C17" s="738">
        <v>1</v>
      </c>
      <c r="D17" s="799">
        <v>5</v>
      </c>
      <c r="E17" s="802" t="s">
        <v>2227</v>
      </c>
      <c r="F17" s="786">
        <v>303.84000000000003</v>
      </c>
      <c r="G17" s="754">
        <v>0.55054449256192362</v>
      </c>
      <c r="H17" s="741">
        <v>3</v>
      </c>
      <c r="I17" s="777">
        <v>0.6</v>
      </c>
      <c r="J17" s="805">
        <v>248.04999999999998</v>
      </c>
      <c r="K17" s="754">
        <v>0.44945550743807638</v>
      </c>
      <c r="L17" s="741">
        <v>2</v>
      </c>
      <c r="M17" s="777">
        <v>0.4</v>
      </c>
    </row>
    <row r="18" spans="1:13" ht="14.4" customHeight="1" x14ac:dyDescent="0.3">
      <c r="A18" s="795" t="s">
        <v>2228</v>
      </c>
      <c r="B18" s="786">
        <v>207.45</v>
      </c>
      <c r="C18" s="738">
        <v>1</v>
      </c>
      <c r="D18" s="799">
        <v>2</v>
      </c>
      <c r="E18" s="802" t="s">
        <v>2228</v>
      </c>
      <c r="F18" s="786">
        <v>207.45</v>
      </c>
      <c r="G18" s="754">
        <v>1</v>
      </c>
      <c r="H18" s="741">
        <v>2</v>
      </c>
      <c r="I18" s="777">
        <v>1</v>
      </c>
      <c r="J18" s="805"/>
      <c r="K18" s="754">
        <v>0</v>
      </c>
      <c r="L18" s="741"/>
      <c r="M18" s="777">
        <v>0</v>
      </c>
    </row>
    <row r="19" spans="1:13" ht="14.4" customHeight="1" x14ac:dyDescent="0.3">
      <c r="A19" s="795" t="s">
        <v>2229</v>
      </c>
      <c r="B19" s="786">
        <v>817533.73000000033</v>
      </c>
      <c r="C19" s="738">
        <v>1</v>
      </c>
      <c r="D19" s="799">
        <v>299</v>
      </c>
      <c r="E19" s="802" t="s">
        <v>2229</v>
      </c>
      <c r="F19" s="786">
        <v>656218.62000000034</v>
      </c>
      <c r="G19" s="754">
        <v>0.80268078969659162</v>
      </c>
      <c r="H19" s="741">
        <v>220</v>
      </c>
      <c r="I19" s="777">
        <v>0.73578595317725748</v>
      </c>
      <c r="J19" s="805">
        <v>161315.10999999996</v>
      </c>
      <c r="K19" s="754">
        <v>0.19731921030340838</v>
      </c>
      <c r="L19" s="741">
        <v>79</v>
      </c>
      <c r="M19" s="777">
        <v>0.26421404682274247</v>
      </c>
    </row>
    <row r="20" spans="1:13" ht="14.4" customHeight="1" x14ac:dyDescent="0.3">
      <c r="A20" s="795" t="s">
        <v>2230</v>
      </c>
      <c r="B20" s="786">
        <v>611.02</v>
      </c>
      <c r="C20" s="738">
        <v>1</v>
      </c>
      <c r="D20" s="799">
        <v>4</v>
      </c>
      <c r="E20" s="802" t="s">
        <v>2230</v>
      </c>
      <c r="F20" s="786">
        <v>611.02</v>
      </c>
      <c r="G20" s="754">
        <v>1</v>
      </c>
      <c r="H20" s="741">
        <v>4</v>
      </c>
      <c r="I20" s="777">
        <v>1</v>
      </c>
      <c r="J20" s="805"/>
      <c r="K20" s="754">
        <v>0</v>
      </c>
      <c r="L20" s="741"/>
      <c r="M20" s="777">
        <v>0</v>
      </c>
    </row>
    <row r="21" spans="1:13" ht="14.4" customHeight="1" x14ac:dyDescent="0.3">
      <c r="A21" s="795" t="s">
        <v>2231</v>
      </c>
      <c r="B21" s="786">
        <v>32.81</v>
      </c>
      <c r="C21" s="738">
        <v>1</v>
      </c>
      <c r="D21" s="799">
        <v>1</v>
      </c>
      <c r="E21" s="802" t="s">
        <v>2231</v>
      </c>
      <c r="F21" s="786"/>
      <c r="G21" s="754">
        <v>0</v>
      </c>
      <c r="H21" s="741"/>
      <c r="I21" s="777">
        <v>0</v>
      </c>
      <c r="J21" s="805">
        <v>32.81</v>
      </c>
      <c r="K21" s="754">
        <v>1</v>
      </c>
      <c r="L21" s="741">
        <v>1</v>
      </c>
      <c r="M21" s="777">
        <v>1</v>
      </c>
    </row>
    <row r="22" spans="1:13" ht="14.4" customHeight="1" x14ac:dyDescent="0.3">
      <c r="A22" s="795" t="s">
        <v>2232</v>
      </c>
      <c r="B22" s="786">
        <v>519.06999999999994</v>
      </c>
      <c r="C22" s="738">
        <v>1</v>
      </c>
      <c r="D22" s="799">
        <v>4</v>
      </c>
      <c r="E22" s="802" t="s">
        <v>2232</v>
      </c>
      <c r="F22" s="786">
        <v>218.41</v>
      </c>
      <c r="G22" s="754">
        <v>0.42077176488720214</v>
      </c>
      <c r="H22" s="741">
        <v>1</v>
      </c>
      <c r="I22" s="777">
        <v>0.25</v>
      </c>
      <c r="J22" s="805">
        <v>300.65999999999997</v>
      </c>
      <c r="K22" s="754">
        <v>0.57922823511279786</v>
      </c>
      <c r="L22" s="741">
        <v>3</v>
      </c>
      <c r="M22" s="777">
        <v>0.75</v>
      </c>
    </row>
    <row r="23" spans="1:13" ht="14.4" customHeight="1" x14ac:dyDescent="0.3">
      <c r="A23" s="795" t="s">
        <v>2233</v>
      </c>
      <c r="B23" s="786">
        <v>0</v>
      </c>
      <c r="C23" s="738"/>
      <c r="D23" s="799">
        <v>1</v>
      </c>
      <c r="E23" s="802" t="s">
        <v>2233</v>
      </c>
      <c r="F23" s="786">
        <v>0</v>
      </c>
      <c r="G23" s="754"/>
      <c r="H23" s="741">
        <v>1</v>
      </c>
      <c r="I23" s="777">
        <v>1</v>
      </c>
      <c r="J23" s="805"/>
      <c r="K23" s="754"/>
      <c r="L23" s="741"/>
      <c r="M23" s="777">
        <v>0</v>
      </c>
    </row>
    <row r="24" spans="1:13" ht="14.4" customHeight="1" x14ac:dyDescent="0.3">
      <c r="A24" s="795" t="s">
        <v>2234</v>
      </c>
      <c r="B24" s="786">
        <v>214546.34000000003</v>
      </c>
      <c r="C24" s="738">
        <v>1</v>
      </c>
      <c r="D24" s="799">
        <v>85</v>
      </c>
      <c r="E24" s="802" t="s">
        <v>2234</v>
      </c>
      <c r="F24" s="786">
        <v>187384.54</v>
      </c>
      <c r="G24" s="754">
        <v>0.87339891232821765</v>
      </c>
      <c r="H24" s="741">
        <v>55</v>
      </c>
      <c r="I24" s="777">
        <v>0.6470588235294118</v>
      </c>
      <c r="J24" s="805">
        <v>27161.800000000003</v>
      </c>
      <c r="K24" s="754">
        <v>0.12660108767178224</v>
      </c>
      <c r="L24" s="741">
        <v>30</v>
      </c>
      <c r="M24" s="777">
        <v>0.35294117647058826</v>
      </c>
    </row>
    <row r="25" spans="1:13" ht="14.4" customHeight="1" x14ac:dyDescent="0.3">
      <c r="A25" s="795" t="s">
        <v>2235</v>
      </c>
      <c r="B25" s="786">
        <v>2255.0400000000004</v>
      </c>
      <c r="C25" s="738">
        <v>1</v>
      </c>
      <c r="D25" s="799">
        <v>12</v>
      </c>
      <c r="E25" s="802" t="s">
        <v>2235</v>
      </c>
      <c r="F25" s="786">
        <v>2255.0400000000004</v>
      </c>
      <c r="G25" s="754">
        <v>1</v>
      </c>
      <c r="H25" s="741">
        <v>12</v>
      </c>
      <c r="I25" s="777">
        <v>1</v>
      </c>
      <c r="J25" s="805"/>
      <c r="K25" s="754">
        <v>0</v>
      </c>
      <c r="L25" s="741"/>
      <c r="M25" s="777">
        <v>0</v>
      </c>
    </row>
    <row r="26" spans="1:13" ht="14.4" customHeight="1" x14ac:dyDescent="0.3">
      <c r="A26" s="795" t="s">
        <v>2236</v>
      </c>
      <c r="B26" s="786">
        <v>2076.69</v>
      </c>
      <c r="C26" s="738">
        <v>1</v>
      </c>
      <c r="D26" s="799">
        <v>11</v>
      </c>
      <c r="E26" s="802" t="s">
        <v>2236</v>
      </c>
      <c r="F26" s="786">
        <v>1023.6600000000001</v>
      </c>
      <c r="G26" s="754">
        <v>0.49292865088193233</v>
      </c>
      <c r="H26" s="741">
        <v>6</v>
      </c>
      <c r="I26" s="777">
        <v>0.54545454545454541</v>
      </c>
      <c r="J26" s="805">
        <v>1053.03</v>
      </c>
      <c r="K26" s="754">
        <v>0.50707134911806762</v>
      </c>
      <c r="L26" s="741">
        <v>5</v>
      </c>
      <c r="M26" s="777">
        <v>0.45454545454545453</v>
      </c>
    </row>
    <row r="27" spans="1:13" ht="14.4" customHeight="1" x14ac:dyDescent="0.3">
      <c r="A27" s="795" t="s">
        <v>2237</v>
      </c>
      <c r="B27" s="786">
        <v>1282.6799999999998</v>
      </c>
      <c r="C27" s="738">
        <v>1</v>
      </c>
      <c r="D27" s="799">
        <v>11</v>
      </c>
      <c r="E27" s="802" t="s">
        <v>2237</v>
      </c>
      <c r="F27" s="786">
        <v>498.76</v>
      </c>
      <c r="G27" s="754">
        <v>0.38884211182835943</v>
      </c>
      <c r="H27" s="741">
        <v>8</v>
      </c>
      <c r="I27" s="777">
        <v>0.72727272727272729</v>
      </c>
      <c r="J27" s="805">
        <v>783.92</v>
      </c>
      <c r="K27" s="754">
        <v>0.61115788817164063</v>
      </c>
      <c r="L27" s="741">
        <v>3</v>
      </c>
      <c r="M27" s="777">
        <v>0.27272727272727271</v>
      </c>
    </row>
    <row r="28" spans="1:13" ht="14.4" customHeight="1" x14ac:dyDescent="0.3">
      <c r="A28" s="795" t="s">
        <v>2238</v>
      </c>
      <c r="B28" s="786">
        <v>609067.55999999982</v>
      </c>
      <c r="C28" s="738">
        <v>1</v>
      </c>
      <c r="D28" s="799">
        <v>224</v>
      </c>
      <c r="E28" s="802" t="s">
        <v>2238</v>
      </c>
      <c r="F28" s="786">
        <v>490595.30999999976</v>
      </c>
      <c r="G28" s="754">
        <v>0.80548586432677505</v>
      </c>
      <c r="H28" s="741">
        <v>157</v>
      </c>
      <c r="I28" s="777">
        <v>0.7008928571428571</v>
      </c>
      <c r="J28" s="805">
        <v>118472.25</v>
      </c>
      <c r="K28" s="754">
        <v>0.19451413567322487</v>
      </c>
      <c r="L28" s="741">
        <v>67</v>
      </c>
      <c r="M28" s="777">
        <v>0.29910714285714285</v>
      </c>
    </row>
    <row r="29" spans="1:13" ht="14.4" customHeight="1" x14ac:dyDescent="0.3">
      <c r="A29" s="795" t="s">
        <v>2239</v>
      </c>
      <c r="B29" s="786">
        <v>1758.52</v>
      </c>
      <c r="C29" s="738">
        <v>1</v>
      </c>
      <c r="D29" s="799">
        <v>7</v>
      </c>
      <c r="E29" s="802" t="s">
        <v>2239</v>
      </c>
      <c r="F29" s="786">
        <v>920.36</v>
      </c>
      <c r="G29" s="754">
        <v>0.5233719263926484</v>
      </c>
      <c r="H29" s="741">
        <v>3</v>
      </c>
      <c r="I29" s="777">
        <v>0.42857142857142855</v>
      </c>
      <c r="J29" s="805">
        <v>838.16</v>
      </c>
      <c r="K29" s="754">
        <v>0.4766280736073516</v>
      </c>
      <c r="L29" s="741">
        <v>4</v>
      </c>
      <c r="M29" s="777">
        <v>0.5714285714285714</v>
      </c>
    </row>
    <row r="30" spans="1:13" ht="14.4" customHeight="1" x14ac:dyDescent="0.3">
      <c r="A30" s="795" t="s">
        <v>2240</v>
      </c>
      <c r="B30" s="786">
        <v>1741.48</v>
      </c>
      <c r="C30" s="738">
        <v>1</v>
      </c>
      <c r="D30" s="799">
        <v>6</v>
      </c>
      <c r="E30" s="802" t="s">
        <v>2240</v>
      </c>
      <c r="F30" s="786">
        <v>1741.48</v>
      </c>
      <c r="G30" s="754">
        <v>1</v>
      </c>
      <c r="H30" s="741">
        <v>5</v>
      </c>
      <c r="I30" s="777">
        <v>0.83333333333333337</v>
      </c>
      <c r="J30" s="805">
        <v>0</v>
      </c>
      <c r="K30" s="754">
        <v>0</v>
      </c>
      <c r="L30" s="741">
        <v>1</v>
      </c>
      <c r="M30" s="777">
        <v>0.16666666666666666</v>
      </c>
    </row>
    <row r="31" spans="1:13" ht="14.4" customHeight="1" x14ac:dyDescent="0.3">
      <c r="A31" s="795" t="s">
        <v>2241</v>
      </c>
      <c r="B31" s="786">
        <v>155.69</v>
      </c>
      <c r="C31" s="738">
        <v>1</v>
      </c>
      <c r="D31" s="799">
        <v>2</v>
      </c>
      <c r="E31" s="802" t="s">
        <v>2241</v>
      </c>
      <c r="F31" s="786">
        <v>155.69</v>
      </c>
      <c r="G31" s="754">
        <v>1</v>
      </c>
      <c r="H31" s="741">
        <v>2</v>
      </c>
      <c r="I31" s="777">
        <v>1</v>
      </c>
      <c r="J31" s="805"/>
      <c r="K31" s="754">
        <v>0</v>
      </c>
      <c r="L31" s="741"/>
      <c r="M31" s="777">
        <v>0</v>
      </c>
    </row>
    <row r="32" spans="1:13" ht="14.4" customHeight="1" x14ac:dyDescent="0.3">
      <c r="A32" s="795" t="s">
        <v>2242</v>
      </c>
      <c r="B32" s="786">
        <v>113.2</v>
      </c>
      <c r="C32" s="738">
        <v>1</v>
      </c>
      <c r="D32" s="799">
        <v>1</v>
      </c>
      <c r="E32" s="802" t="s">
        <v>2242</v>
      </c>
      <c r="F32" s="786">
        <v>113.2</v>
      </c>
      <c r="G32" s="754">
        <v>1</v>
      </c>
      <c r="H32" s="741">
        <v>1</v>
      </c>
      <c r="I32" s="777">
        <v>1</v>
      </c>
      <c r="J32" s="805"/>
      <c r="K32" s="754">
        <v>0</v>
      </c>
      <c r="L32" s="741"/>
      <c r="M32" s="777">
        <v>0</v>
      </c>
    </row>
    <row r="33" spans="1:13" ht="14.4" customHeight="1" x14ac:dyDescent="0.3">
      <c r="A33" s="795" t="s">
        <v>2243</v>
      </c>
      <c r="B33" s="786">
        <v>141.09</v>
      </c>
      <c r="C33" s="738">
        <v>1</v>
      </c>
      <c r="D33" s="799">
        <v>1</v>
      </c>
      <c r="E33" s="802" t="s">
        <v>2243</v>
      </c>
      <c r="F33" s="786"/>
      <c r="G33" s="754">
        <v>0</v>
      </c>
      <c r="H33" s="741"/>
      <c r="I33" s="777">
        <v>0</v>
      </c>
      <c r="J33" s="805">
        <v>141.09</v>
      </c>
      <c r="K33" s="754">
        <v>1</v>
      </c>
      <c r="L33" s="741">
        <v>1</v>
      </c>
      <c r="M33" s="777">
        <v>1</v>
      </c>
    </row>
    <row r="34" spans="1:13" ht="14.4" customHeight="1" x14ac:dyDescent="0.3">
      <c r="A34" s="795" t="s">
        <v>2244</v>
      </c>
      <c r="B34" s="786">
        <v>11801.360000000002</v>
      </c>
      <c r="C34" s="738">
        <v>1</v>
      </c>
      <c r="D34" s="799">
        <v>6</v>
      </c>
      <c r="E34" s="802" t="s">
        <v>2244</v>
      </c>
      <c r="F34" s="786">
        <v>11801.360000000002</v>
      </c>
      <c r="G34" s="754">
        <v>1</v>
      </c>
      <c r="H34" s="741">
        <v>6</v>
      </c>
      <c r="I34" s="777">
        <v>1</v>
      </c>
      <c r="J34" s="805"/>
      <c r="K34" s="754">
        <v>0</v>
      </c>
      <c r="L34" s="741"/>
      <c r="M34" s="777">
        <v>0</v>
      </c>
    </row>
    <row r="35" spans="1:13" ht="14.4" customHeight="1" thickBot="1" x14ac:dyDescent="0.35">
      <c r="A35" s="796" t="s">
        <v>2245</v>
      </c>
      <c r="B35" s="787">
        <v>1145.74</v>
      </c>
      <c r="C35" s="744">
        <v>1</v>
      </c>
      <c r="D35" s="800">
        <v>4</v>
      </c>
      <c r="E35" s="803" t="s">
        <v>2245</v>
      </c>
      <c r="F35" s="787">
        <v>1145.74</v>
      </c>
      <c r="G35" s="755">
        <v>1</v>
      </c>
      <c r="H35" s="747">
        <v>4</v>
      </c>
      <c r="I35" s="778">
        <v>1</v>
      </c>
      <c r="J35" s="806"/>
      <c r="K35" s="755">
        <v>0</v>
      </c>
      <c r="L35" s="747"/>
      <c r="M35" s="77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68" t="s">
        <v>3276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0"/>
      <c r="B3" s="601"/>
      <c r="C3" s="601"/>
      <c r="D3" s="601"/>
      <c r="E3" s="601"/>
      <c r="F3" s="601"/>
      <c r="G3" s="601"/>
      <c r="H3" s="601"/>
      <c r="I3" s="601"/>
      <c r="J3" s="601"/>
      <c r="K3" s="602" t="s">
        <v>159</v>
      </c>
      <c r="L3" s="603"/>
      <c r="M3" s="70">
        <f>SUBTOTAL(9,M7:M1048576)</f>
        <v>3401450.2100000023</v>
      </c>
      <c r="N3" s="70">
        <f>SUBTOTAL(9,N7:N1048576)</f>
        <v>4642</v>
      </c>
      <c r="O3" s="70">
        <f>SUBTOTAL(9,O7:O1048576)</f>
        <v>1363</v>
      </c>
      <c r="P3" s="70">
        <f>SUBTOTAL(9,P7:P1048576)</f>
        <v>2729373.96</v>
      </c>
      <c r="Q3" s="71">
        <f>IF(M3=0,0,P3/M3)</f>
        <v>0.802414791189902</v>
      </c>
      <c r="R3" s="70">
        <f>SUBTOTAL(9,R7:R1048576)</f>
        <v>3323</v>
      </c>
      <c r="S3" s="71">
        <f>IF(N3=0,0,R3/N3)</f>
        <v>0.71585523481258073</v>
      </c>
      <c r="T3" s="70">
        <f>SUBTOTAL(9,T7:T1048576)</f>
        <v>983</v>
      </c>
      <c r="U3" s="72">
        <f>IF(O3=0,0,T3/O3)</f>
        <v>0.72120322817314741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4" t="s">
        <v>15</v>
      </c>
      <c r="N4" s="605"/>
      <c r="O4" s="605"/>
      <c r="P4" s="606" t="s">
        <v>21</v>
      </c>
      <c r="Q4" s="605"/>
      <c r="R4" s="605"/>
      <c r="S4" s="605"/>
      <c r="T4" s="605"/>
      <c r="U4" s="60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97" t="s">
        <v>22</v>
      </c>
      <c r="Q5" s="598"/>
      <c r="R5" s="597" t="s">
        <v>13</v>
      </c>
      <c r="S5" s="598"/>
      <c r="T5" s="597" t="s">
        <v>20</v>
      </c>
      <c r="U5" s="599"/>
    </row>
    <row r="6" spans="1:21" s="330" customFormat="1" ht="14.4" customHeight="1" thickBot="1" x14ac:dyDescent="0.35">
      <c r="A6" s="807" t="s">
        <v>23</v>
      </c>
      <c r="B6" s="808" t="s">
        <v>5</v>
      </c>
      <c r="C6" s="807" t="s">
        <v>24</v>
      </c>
      <c r="D6" s="808" t="s">
        <v>6</v>
      </c>
      <c r="E6" s="808" t="s">
        <v>193</v>
      </c>
      <c r="F6" s="808" t="s">
        <v>25</v>
      </c>
      <c r="G6" s="808" t="s">
        <v>26</v>
      </c>
      <c r="H6" s="808" t="s">
        <v>8</v>
      </c>
      <c r="I6" s="808" t="s">
        <v>10</v>
      </c>
      <c r="J6" s="808" t="s">
        <v>11</v>
      </c>
      <c r="K6" s="808" t="s">
        <v>12</v>
      </c>
      <c r="L6" s="808" t="s">
        <v>27</v>
      </c>
      <c r="M6" s="809" t="s">
        <v>14</v>
      </c>
      <c r="N6" s="810" t="s">
        <v>28</v>
      </c>
      <c r="O6" s="810" t="s">
        <v>28</v>
      </c>
      <c r="P6" s="810" t="s">
        <v>14</v>
      </c>
      <c r="Q6" s="810" t="s">
        <v>2</v>
      </c>
      <c r="R6" s="810" t="s">
        <v>28</v>
      </c>
      <c r="S6" s="810" t="s">
        <v>2</v>
      </c>
      <c r="T6" s="810" t="s">
        <v>28</v>
      </c>
      <c r="U6" s="811" t="s">
        <v>2</v>
      </c>
    </row>
    <row r="7" spans="1:21" ht="14.4" customHeight="1" x14ac:dyDescent="0.3">
      <c r="A7" s="812">
        <v>7</v>
      </c>
      <c r="B7" s="813" t="s">
        <v>1972</v>
      </c>
      <c r="C7" s="813" t="s">
        <v>2207</v>
      </c>
      <c r="D7" s="814" t="s">
        <v>3274</v>
      </c>
      <c r="E7" s="815" t="s">
        <v>2216</v>
      </c>
      <c r="F7" s="813" t="s">
        <v>2204</v>
      </c>
      <c r="G7" s="813" t="s">
        <v>2246</v>
      </c>
      <c r="H7" s="813" t="s">
        <v>562</v>
      </c>
      <c r="I7" s="813" t="s">
        <v>2247</v>
      </c>
      <c r="J7" s="813" t="s">
        <v>1317</v>
      </c>
      <c r="K7" s="813" t="s">
        <v>2248</v>
      </c>
      <c r="L7" s="816">
        <v>185.26</v>
      </c>
      <c r="M7" s="816">
        <v>185.26</v>
      </c>
      <c r="N7" s="813">
        <v>1</v>
      </c>
      <c r="O7" s="817">
        <v>1</v>
      </c>
      <c r="P7" s="816">
        <v>185.26</v>
      </c>
      <c r="Q7" s="818">
        <v>1</v>
      </c>
      <c r="R7" s="813">
        <v>1</v>
      </c>
      <c r="S7" s="818">
        <v>1</v>
      </c>
      <c r="T7" s="817">
        <v>1</v>
      </c>
      <c r="U7" s="231">
        <v>1</v>
      </c>
    </row>
    <row r="8" spans="1:21" ht="14.4" customHeight="1" x14ac:dyDescent="0.3">
      <c r="A8" s="737">
        <v>7</v>
      </c>
      <c r="B8" s="738" t="s">
        <v>1972</v>
      </c>
      <c r="C8" s="738" t="s">
        <v>2207</v>
      </c>
      <c r="D8" s="819" t="s">
        <v>3274</v>
      </c>
      <c r="E8" s="820" t="s">
        <v>2219</v>
      </c>
      <c r="F8" s="738" t="s">
        <v>2204</v>
      </c>
      <c r="G8" s="738" t="s">
        <v>2249</v>
      </c>
      <c r="H8" s="738" t="s">
        <v>562</v>
      </c>
      <c r="I8" s="738" t="s">
        <v>2250</v>
      </c>
      <c r="J8" s="738" t="s">
        <v>2251</v>
      </c>
      <c r="K8" s="738" t="s">
        <v>2252</v>
      </c>
      <c r="L8" s="739">
        <v>254.37</v>
      </c>
      <c r="M8" s="739">
        <v>508.74</v>
      </c>
      <c r="N8" s="738">
        <v>2</v>
      </c>
      <c r="O8" s="821">
        <v>0.5</v>
      </c>
      <c r="P8" s="739">
        <v>508.74</v>
      </c>
      <c r="Q8" s="754">
        <v>1</v>
      </c>
      <c r="R8" s="738">
        <v>2</v>
      </c>
      <c r="S8" s="754">
        <v>1</v>
      </c>
      <c r="T8" s="821">
        <v>0.5</v>
      </c>
      <c r="U8" s="777">
        <v>1</v>
      </c>
    </row>
    <row r="9" spans="1:21" ht="14.4" customHeight="1" x14ac:dyDescent="0.3">
      <c r="A9" s="737">
        <v>7</v>
      </c>
      <c r="B9" s="738" t="s">
        <v>1972</v>
      </c>
      <c r="C9" s="738" t="s">
        <v>2207</v>
      </c>
      <c r="D9" s="819" t="s">
        <v>3274</v>
      </c>
      <c r="E9" s="820" t="s">
        <v>2219</v>
      </c>
      <c r="F9" s="738" t="s">
        <v>2204</v>
      </c>
      <c r="G9" s="738" t="s">
        <v>2253</v>
      </c>
      <c r="H9" s="738" t="s">
        <v>607</v>
      </c>
      <c r="I9" s="738" t="s">
        <v>2254</v>
      </c>
      <c r="J9" s="738" t="s">
        <v>2255</v>
      </c>
      <c r="K9" s="738" t="s">
        <v>2256</v>
      </c>
      <c r="L9" s="739">
        <v>107.34</v>
      </c>
      <c r="M9" s="739">
        <v>107.34</v>
      </c>
      <c r="N9" s="738">
        <v>1</v>
      </c>
      <c r="O9" s="821">
        <v>0.5</v>
      </c>
      <c r="P9" s="739">
        <v>107.34</v>
      </c>
      <c r="Q9" s="754">
        <v>1</v>
      </c>
      <c r="R9" s="738">
        <v>1</v>
      </c>
      <c r="S9" s="754">
        <v>1</v>
      </c>
      <c r="T9" s="821">
        <v>0.5</v>
      </c>
      <c r="U9" s="777">
        <v>1</v>
      </c>
    </row>
    <row r="10" spans="1:21" ht="14.4" customHeight="1" x14ac:dyDescent="0.3">
      <c r="A10" s="737">
        <v>7</v>
      </c>
      <c r="B10" s="738" t="s">
        <v>1972</v>
      </c>
      <c r="C10" s="738" t="s">
        <v>2207</v>
      </c>
      <c r="D10" s="819" t="s">
        <v>3274</v>
      </c>
      <c r="E10" s="820" t="s">
        <v>2219</v>
      </c>
      <c r="F10" s="738" t="s">
        <v>2204</v>
      </c>
      <c r="G10" s="738" t="s">
        <v>2257</v>
      </c>
      <c r="H10" s="738" t="s">
        <v>562</v>
      </c>
      <c r="I10" s="738" t="s">
        <v>2258</v>
      </c>
      <c r="J10" s="738" t="s">
        <v>2259</v>
      </c>
      <c r="K10" s="738" t="s">
        <v>2260</v>
      </c>
      <c r="L10" s="739">
        <v>73.989999999999995</v>
      </c>
      <c r="M10" s="739">
        <v>147.97999999999999</v>
      </c>
      <c r="N10" s="738">
        <v>2</v>
      </c>
      <c r="O10" s="821">
        <v>0.5</v>
      </c>
      <c r="P10" s="739">
        <v>147.97999999999999</v>
      </c>
      <c r="Q10" s="754">
        <v>1</v>
      </c>
      <c r="R10" s="738">
        <v>2</v>
      </c>
      <c r="S10" s="754">
        <v>1</v>
      </c>
      <c r="T10" s="821">
        <v>0.5</v>
      </c>
      <c r="U10" s="777">
        <v>1</v>
      </c>
    </row>
    <row r="11" spans="1:21" ht="14.4" customHeight="1" x14ac:dyDescent="0.3">
      <c r="A11" s="737">
        <v>7</v>
      </c>
      <c r="B11" s="738" t="s">
        <v>1972</v>
      </c>
      <c r="C11" s="738" t="s">
        <v>2207</v>
      </c>
      <c r="D11" s="819" t="s">
        <v>3274</v>
      </c>
      <c r="E11" s="820" t="s">
        <v>2219</v>
      </c>
      <c r="F11" s="738" t="s">
        <v>2204</v>
      </c>
      <c r="G11" s="738" t="s">
        <v>2261</v>
      </c>
      <c r="H11" s="738" t="s">
        <v>562</v>
      </c>
      <c r="I11" s="738" t="s">
        <v>1215</v>
      </c>
      <c r="J11" s="738" t="s">
        <v>1216</v>
      </c>
      <c r="K11" s="738" t="s">
        <v>2262</v>
      </c>
      <c r="L11" s="739">
        <v>48.42</v>
      </c>
      <c r="M11" s="739">
        <v>193.68</v>
      </c>
      <c r="N11" s="738">
        <v>4</v>
      </c>
      <c r="O11" s="821">
        <v>1</v>
      </c>
      <c r="P11" s="739">
        <v>193.68</v>
      </c>
      <c r="Q11" s="754">
        <v>1</v>
      </c>
      <c r="R11" s="738">
        <v>4</v>
      </c>
      <c r="S11" s="754">
        <v>1</v>
      </c>
      <c r="T11" s="821">
        <v>1</v>
      </c>
      <c r="U11" s="777">
        <v>1</v>
      </c>
    </row>
    <row r="12" spans="1:21" ht="14.4" customHeight="1" x14ac:dyDescent="0.3">
      <c r="A12" s="737">
        <v>7</v>
      </c>
      <c r="B12" s="738" t="s">
        <v>1972</v>
      </c>
      <c r="C12" s="738" t="s">
        <v>2207</v>
      </c>
      <c r="D12" s="819" t="s">
        <v>3274</v>
      </c>
      <c r="E12" s="820" t="s">
        <v>2219</v>
      </c>
      <c r="F12" s="738" t="s">
        <v>2204</v>
      </c>
      <c r="G12" s="738" t="s">
        <v>2263</v>
      </c>
      <c r="H12" s="738" t="s">
        <v>562</v>
      </c>
      <c r="I12" s="738" t="s">
        <v>1246</v>
      </c>
      <c r="J12" s="738" t="s">
        <v>1247</v>
      </c>
      <c r="K12" s="738" t="s">
        <v>2264</v>
      </c>
      <c r="L12" s="739">
        <v>108.44</v>
      </c>
      <c r="M12" s="739">
        <v>325.32</v>
      </c>
      <c r="N12" s="738">
        <v>3</v>
      </c>
      <c r="O12" s="821">
        <v>0.5</v>
      </c>
      <c r="P12" s="739">
        <v>325.32</v>
      </c>
      <c r="Q12" s="754">
        <v>1</v>
      </c>
      <c r="R12" s="738">
        <v>3</v>
      </c>
      <c r="S12" s="754">
        <v>1</v>
      </c>
      <c r="T12" s="821">
        <v>0.5</v>
      </c>
      <c r="U12" s="777">
        <v>1</v>
      </c>
    </row>
    <row r="13" spans="1:21" ht="14.4" customHeight="1" x14ac:dyDescent="0.3">
      <c r="A13" s="737">
        <v>7</v>
      </c>
      <c r="B13" s="738" t="s">
        <v>1972</v>
      </c>
      <c r="C13" s="738" t="s">
        <v>2207</v>
      </c>
      <c r="D13" s="819" t="s">
        <v>3274</v>
      </c>
      <c r="E13" s="820" t="s">
        <v>2219</v>
      </c>
      <c r="F13" s="738" t="s">
        <v>2204</v>
      </c>
      <c r="G13" s="738" t="s">
        <v>2265</v>
      </c>
      <c r="H13" s="738" t="s">
        <v>562</v>
      </c>
      <c r="I13" s="738" t="s">
        <v>1005</v>
      </c>
      <c r="J13" s="738" t="s">
        <v>2266</v>
      </c>
      <c r="K13" s="738" t="s">
        <v>2267</v>
      </c>
      <c r="L13" s="739">
        <v>99.11</v>
      </c>
      <c r="M13" s="739">
        <v>99.11</v>
      </c>
      <c r="N13" s="738">
        <v>1</v>
      </c>
      <c r="O13" s="821">
        <v>0.5</v>
      </c>
      <c r="P13" s="739">
        <v>99.11</v>
      </c>
      <c r="Q13" s="754">
        <v>1</v>
      </c>
      <c r="R13" s="738">
        <v>1</v>
      </c>
      <c r="S13" s="754">
        <v>1</v>
      </c>
      <c r="T13" s="821">
        <v>0.5</v>
      </c>
      <c r="U13" s="777">
        <v>1</v>
      </c>
    </row>
    <row r="14" spans="1:21" ht="14.4" customHeight="1" x14ac:dyDescent="0.3">
      <c r="A14" s="737">
        <v>7</v>
      </c>
      <c r="B14" s="738" t="s">
        <v>1972</v>
      </c>
      <c r="C14" s="738" t="s">
        <v>2207</v>
      </c>
      <c r="D14" s="819" t="s">
        <v>3274</v>
      </c>
      <c r="E14" s="820" t="s">
        <v>2219</v>
      </c>
      <c r="F14" s="738" t="s">
        <v>2204</v>
      </c>
      <c r="G14" s="738" t="s">
        <v>2268</v>
      </c>
      <c r="H14" s="738" t="s">
        <v>562</v>
      </c>
      <c r="I14" s="738" t="s">
        <v>2269</v>
      </c>
      <c r="J14" s="738" t="s">
        <v>2270</v>
      </c>
      <c r="K14" s="738" t="s">
        <v>2150</v>
      </c>
      <c r="L14" s="739">
        <v>0</v>
      </c>
      <c r="M14" s="739">
        <v>0</v>
      </c>
      <c r="N14" s="738">
        <v>2</v>
      </c>
      <c r="O14" s="821">
        <v>0.5</v>
      </c>
      <c r="P14" s="739">
        <v>0</v>
      </c>
      <c r="Q14" s="754"/>
      <c r="R14" s="738">
        <v>2</v>
      </c>
      <c r="S14" s="754">
        <v>1</v>
      </c>
      <c r="T14" s="821">
        <v>0.5</v>
      </c>
      <c r="U14" s="777">
        <v>1</v>
      </c>
    </row>
    <row r="15" spans="1:21" ht="14.4" customHeight="1" x14ac:dyDescent="0.3">
      <c r="A15" s="737">
        <v>7</v>
      </c>
      <c r="B15" s="738" t="s">
        <v>1972</v>
      </c>
      <c r="C15" s="738" t="s">
        <v>2207</v>
      </c>
      <c r="D15" s="819" t="s">
        <v>3274</v>
      </c>
      <c r="E15" s="820" t="s">
        <v>2223</v>
      </c>
      <c r="F15" s="738" t="s">
        <v>2204</v>
      </c>
      <c r="G15" s="738" t="s">
        <v>2271</v>
      </c>
      <c r="H15" s="738" t="s">
        <v>562</v>
      </c>
      <c r="I15" s="738" t="s">
        <v>1549</v>
      </c>
      <c r="J15" s="738" t="s">
        <v>1550</v>
      </c>
      <c r="K15" s="738" t="s">
        <v>2272</v>
      </c>
      <c r="L15" s="739">
        <v>48.09</v>
      </c>
      <c r="M15" s="739">
        <v>96.18</v>
      </c>
      <c r="N15" s="738">
        <v>2</v>
      </c>
      <c r="O15" s="821">
        <v>1</v>
      </c>
      <c r="P15" s="739">
        <v>96.18</v>
      </c>
      <c r="Q15" s="754">
        <v>1</v>
      </c>
      <c r="R15" s="738">
        <v>2</v>
      </c>
      <c r="S15" s="754">
        <v>1</v>
      </c>
      <c r="T15" s="821">
        <v>1</v>
      </c>
      <c r="U15" s="777">
        <v>1</v>
      </c>
    </row>
    <row r="16" spans="1:21" ht="14.4" customHeight="1" x14ac:dyDescent="0.3">
      <c r="A16" s="737">
        <v>7</v>
      </c>
      <c r="B16" s="738" t="s">
        <v>1972</v>
      </c>
      <c r="C16" s="738" t="s">
        <v>2207</v>
      </c>
      <c r="D16" s="819" t="s">
        <v>3274</v>
      </c>
      <c r="E16" s="820" t="s">
        <v>2225</v>
      </c>
      <c r="F16" s="738" t="s">
        <v>2204</v>
      </c>
      <c r="G16" s="738" t="s">
        <v>2273</v>
      </c>
      <c r="H16" s="738" t="s">
        <v>607</v>
      </c>
      <c r="I16" s="738" t="s">
        <v>2274</v>
      </c>
      <c r="J16" s="738" t="s">
        <v>1458</v>
      </c>
      <c r="K16" s="738" t="s">
        <v>2275</v>
      </c>
      <c r="L16" s="739">
        <v>154.36000000000001</v>
      </c>
      <c r="M16" s="739">
        <v>308.72000000000003</v>
      </c>
      <c r="N16" s="738">
        <v>2</v>
      </c>
      <c r="O16" s="821">
        <v>0.5</v>
      </c>
      <c r="P16" s="739">
        <v>308.72000000000003</v>
      </c>
      <c r="Q16" s="754">
        <v>1</v>
      </c>
      <c r="R16" s="738">
        <v>2</v>
      </c>
      <c r="S16" s="754">
        <v>1</v>
      </c>
      <c r="T16" s="821">
        <v>0.5</v>
      </c>
      <c r="U16" s="777">
        <v>1</v>
      </c>
    </row>
    <row r="17" spans="1:21" ht="14.4" customHeight="1" x14ac:dyDescent="0.3">
      <c r="A17" s="737">
        <v>7</v>
      </c>
      <c r="B17" s="738" t="s">
        <v>1972</v>
      </c>
      <c r="C17" s="738" t="s">
        <v>2207</v>
      </c>
      <c r="D17" s="819" t="s">
        <v>3274</v>
      </c>
      <c r="E17" s="820" t="s">
        <v>2225</v>
      </c>
      <c r="F17" s="738" t="s">
        <v>2204</v>
      </c>
      <c r="G17" s="738" t="s">
        <v>2276</v>
      </c>
      <c r="H17" s="738" t="s">
        <v>562</v>
      </c>
      <c r="I17" s="738" t="s">
        <v>2277</v>
      </c>
      <c r="J17" s="738" t="s">
        <v>2278</v>
      </c>
      <c r="K17" s="738" t="s">
        <v>2279</v>
      </c>
      <c r="L17" s="739">
        <v>70.540000000000006</v>
      </c>
      <c r="M17" s="739">
        <v>141.08000000000001</v>
      </c>
      <c r="N17" s="738">
        <v>2</v>
      </c>
      <c r="O17" s="821">
        <v>1</v>
      </c>
      <c r="P17" s="739">
        <v>141.08000000000001</v>
      </c>
      <c r="Q17" s="754">
        <v>1</v>
      </c>
      <c r="R17" s="738">
        <v>2</v>
      </c>
      <c r="S17" s="754">
        <v>1</v>
      </c>
      <c r="T17" s="821">
        <v>1</v>
      </c>
      <c r="U17" s="777">
        <v>1</v>
      </c>
    </row>
    <row r="18" spans="1:21" ht="14.4" customHeight="1" x14ac:dyDescent="0.3">
      <c r="A18" s="737">
        <v>7</v>
      </c>
      <c r="B18" s="738" t="s">
        <v>1972</v>
      </c>
      <c r="C18" s="738" t="s">
        <v>2207</v>
      </c>
      <c r="D18" s="819" t="s">
        <v>3274</v>
      </c>
      <c r="E18" s="820" t="s">
        <v>2225</v>
      </c>
      <c r="F18" s="738" t="s">
        <v>2204</v>
      </c>
      <c r="G18" s="738" t="s">
        <v>2280</v>
      </c>
      <c r="H18" s="738" t="s">
        <v>562</v>
      </c>
      <c r="I18" s="738" t="s">
        <v>2281</v>
      </c>
      <c r="J18" s="738" t="s">
        <v>918</v>
      </c>
      <c r="K18" s="738" t="s">
        <v>2282</v>
      </c>
      <c r="L18" s="739">
        <v>79.48</v>
      </c>
      <c r="M18" s="739">
        <v>238.44</v>
      </c>
      <c r="N18" s="738">
        <v>3</v>
      </c>
      <c r="O18" s="821">
        <v>0.5</v>
      </c>
      <c r="P18" s="739">
        <v>238.44</v>
      </c>
      <c r="Q18" s="754">
        <v>1</v>
      </c>
      <c r="R18" s="738">
        <v>3</v>
      </c>
      <c r="S18" s="754">
        <v>1</v>
      </c>
      <c r="T18" s="821">
        <v>0.5</v>
      </c>
      <c r="U18" s="777">
        <v>1</v>
      </c>
    </row>
    <row r="19" spans="1:21" ht="14.4" customHeight="1" x14ac:dyDescent="0.3">
      <c r="A19" s="737">
        <v>7</v>
      </c>
      <c r="B19" s="738" t="s">
        <v>1972</v>
      </c>
      <c r="C19" s="738" t="s">
        <v>2207</v>
      </c>
      <c r="D19" s="819" t="s">
        <v>3274</v>
      </c>
      <c r="E19" s="820" t="s">
        <v>2225</v>
      </c>
      <c r="F19" s="738" t="s">
        <v>2204</v>
      </c>
      <c r="G19" s="738" t="s">
        <v>2280</v>
      </c>
      <c r="H19" s="738" t="s">
        <v>562</v>
      </c>
      <c r="I19" s="738" t="s">
        <v>2283</v>
      </c>
      <c r="J19" s="738" t="s">
        <v>918</v>
      </c>
      <c r="K19" s="738" t="s">
        <v>2282</v>
      </c>
      <c r="L19" s="739">
        <v>79.48</v>
      </c>
      <c r="M19" s="739">
        <v>238.44</v>
      </c>
      <c r="N19" s="738">
        <v>3</v>
      </c>
      <c r="O19" s="821">
        <v>0.5</v>
      </c>
      <c r="P19" s="739">
        <v>238.44</v>
      </c>
      <c r="Q19" s="754">
        <v>1</v>
      </c>
      <c r="R19" s="738">
        <v>3</v>
      </c>
      <c r="S19" s="754">
        <v>1</v>
      </c>
      <c r="T19" s="821">
        <v>0.5</v>
      </c>
      <c r="U19" s="777">
        <v>1</v>
      </c>
    </row>
    <row r="20" spans="1:21" ht="14.4" customHeight="1" x14ac:dyDescent="0.3">
      <c r="A20" s="737">
        <v>7</v>
      </c>
      <c r="B20" s="738" t="s">
        <v>1972</v>
      </c>
      <c r="C20" s="738" t="s">
        <v>2207</v>
      </c>
      <c r="D20" s="819" t="s">
        <v>3274</v>
      </c>
      <c r="E20" s="820" t="s">
        <v>2225</v>
      </c>
      <c r="F20" s="738" t="s">
        <v>2204</v>
      </c>
      <c r="G20" s="738" t="s">
        <v>2284</v>
      </c>
      <c r="H20" s="738" t="s">
        <v>562</v>
      </c>
      <c r="I20" s="738" t="s">
        <v>2285</v>
      </c>
      <c r="J20" s="738" t="s">
        <v>2286</v>
      </c>
      <c r="K20" s="738" t="s">
        <v>2287</v>
      </c>
      <c r="L20" s="739">
        <v>182.22</v>
      </c>
      <c r="M20" s="739">
        <v>182.22</v>
      </c>
      <c r="N20" s="738">
        <v>1</v>
      </c>
      <c r="O20" s="821">
        <v>1</v>
      </c>
      <c r="P20" s="739">
        <v>182.22</v>
      </c>
      <c r="Q20" s="754">
        <v>1</v>
      </c>
      <c r="R20" s="738">
        <v>1</v>
      </c>
      <c r="S20" s="754">
        <v>1</v>
      </c>
      <c r="T20" s="821">
        <v>1</v>
      </c>
      <c r="U20" s="777">
        <v>1</v>
      </c>
    </row>
    <row r="21" spans="1:21" ht="14.4" customHeight="1" x14ac:dyDescent="0.3">
      <c r="A21" s="737">
        <v>7</v>
      </c>
      <c r="B21" s="738" t="s">
        <v>1972</v>
      </c>
      <c r="C21" s="738" t="s">
        <v>2207</v>
      </c>
      <c r="D21" s="819" t="s">
        <v>3274</v>
      </c>
      <c r="E21" s="820" t="s">
        <v>2225</v>
      </c>
      <c r="F21" s="738" t="s">
        <v>2204</v>
      </c>
      <c r="G21" s="738" t="s">
        <v>2288</v>
      </c>
      <c r="H21" s="738" t="s">
        <v>562</v>
      </c>
      <c r="I21" s="738" t="s">
        <v>2289</v>
      </c>
      <c r="J21" s="738" t="s">
        <v>2290</v>
      </c>
      <c r="K21" s="738" t="s">
        <v>2291</v>
      </c>
      <c r="L21" s="739">
        <v>29.13</v>
      </c>
      <c r="M21" s="739">
        <v>174.78</v>
      </c>
      <c r="N21" s="738">
        <v>6</v>
      </c>
      <c r="O21" s="821">
        <v>1</v>
      </c>
      <c r="P21" s="739">
        <v>174.78</v>
      </c>
      <c r="Q21" s="754">
        <v>1</v>
      </c>
      <c r="R21" s="738">
        <v>6</v>
      </c>
      <c r="S21" s="754">
        <v>1</v>
      </c>
      <c r="T21" s="821">
        <v>1</v>
      </c>
      <c r="U21" s="777">
        <v>1</v>
      </c>
    </row>
    <row r="22" spans="1:21" ht="14.4" customHeight="1" x14ac:dyDescent="0.3">
      <c r="A22" s="737">
        <v>7</v>
      </c>
      <c r="B22" s="738" t="s">
        <v>1972</v>
      </c>
      <c r="C22" s="738" t="s">
        <v>2207</v>
      </c>
      <c r="D22" s="819" t="s">
        <v>3274</v>
      </c>
      <c r="E22" s="820" t="s">
        <v>2225</v>
      </c>
      <c r="F22" s="738" t="s">
        <v>2204</v>
      </c>
      <c r="G22" s="738" t="s">
        <v>2292</v>
      </c>
      <c r="H22" s="738" t="s">
        <v>562</v>
      </c>
      <c r="I22" s="738" t="s">
        <v>2293</v>
      </c>
      <c r="J22" s="738" t="s">
        <v>2294</v>
      </c>
      <c r="K22" s="738" t="s">
        <v>2295</v>
      </c>
      <c r="L22" s="739">
        <v>848.49</v>
      </c>
      <c r="M22" s="739">
        <v>1696.98</v>
      </c>
      <c r="N22" s="738">
        <v>2</v>
      </c>
      <c r="O22" s="821">
        <v>0.5</v>
      </c>
      <c r="P22" s="739">
        <v>1696.98</v>
      </c>
      <c r="Q22" s="754">
        <v>1</v>
      </c>
      <c r="R22" s="738">
        <v>2</v>
      </c>
      <c r="S22" s="754">
        <v>1</v>
      </c>
      <c r="T22" s="821">
        <v>0.5</v>
      </c>
      <c r="U22" s="777">
        <v>1</v>
      </c>
    </row>
    <row r="23" spans="1:21" ht="14.4" customHeight="1" x14ac:dyDescent="0.3">
      <c r="A23" s="737">
        <v>7</v>
      </c>
      <c r="B23" s="738" t="s">
        <v>1972</v>
      </c>
      <c r="C23" s="738" t="s">
        <v>2207</v>
      </c>
      <c r="D23" s="819" t="s">
        <v>3274</v>
      </c>
      <c r="E23" s="820" t="s">
        <v>2225</v>
      </c>
      <c r="F23" s="738" t="s">
        <v>2204</v>
      </c>
      <c r="G23" s="738" t="s">
        <v>2296</v>
      </c>
      <c r="H23" s="738" t="s">
        <v>562</v>
      </c>
      <c r="I23" s="738" t="s">
        <v>2297</v>
      </c>
      <c r="J23" s="738" t="s">
        <v>2298</v>
      </c>
      <c r="K23" s="738" t="s">
        <v>2299</v>
      </c>
      <c r="L23" s="739">
        <v>55.01</v>
      </c>
      <c r="M23" s="739">
        <v>55.01</v>
      </c>
      <c r="N23" s="738">
        <v>1</v>
      </c>
      <c r="O23" s="821">
        <v>0.5</v>
      </c>
      <c r="P23" s="739">
        <v>55.01</v>
      </c>
      <c r="Q23" s="754">
        <v>1</v>
      </c>
      <c r="R23" s="738">
        <v>1</v>
      </c>
      <c r="S23" s="754">
        <v>1</v>
      </c>
      <c r="T23" s="821">
        <v>0.5</v>
      </c>
      <c r="U23" s="777">
        <v>1</v>
      </c>
    </row>
    <row r="24" spans="1:21" ht="14.4" customHeight="1" x14ac:dyDescent="0.3">
      <c r="A24" s="737">
        <v>7</v>
      </c>
      <c r="B24" s="738" t="s">
        <v>1972</v>
      </c>
      <c r="C24" s="738" t="s">
        <v>2207</v>
      </c>
      <c r="D24" s="819" t="s">
        <v>3274</v>
      </c>
      <c r="E24" s="820" t="s">
        <v>2225</v>
      </c>
      <c r="F24" s="738" t="s">
        <v>2204</v>
      </c>
      <c r="G24" s="738" t="s">
        <v>2300</v>
      </c>
      <c r="H24" s="738" t="s">
        <v>562</v>
      </c>
      <c r="I24" s="738" t="s">
        <v>2301</v>
      </c>
      <c r="J24" s="738" t="s">
        <v>2302</v>
      </c>
      <c r="K24" s="738" t="s">
        <v>2303</v>
      </c>
      <c r="L24" s="739">
        <v>0</v>
      </c>
      <c r="M24" s="739">
        <v>0</v>
      </c>
      <c r="N24" s="738">
        <v>1</v>
      </c>
      <c r="O24" s="821">
        <v>1</v>
      </c>
      <c r="P24" s="739">
        <v>0</v>
      </c>
      <c r="Q24" s="754"/>
      <c r="R24" s="738">
        <v>1</v>
      </c>
      <c r="S24" s="754">
        <v>1</v>
      </c>
      <c r="T24" s="821">
        <v>1</v>
      </c>
      <c r="U24" s="777">
        <v>1</v>
      </c>
    </row>
    <row r="25" spans="1:21" ht="14.4" customHeight="1" x14ac:dyDescent="0.3">
      <c r="A25" s="737">
        <v>7</v>
      </c>
      <c r="B25" s="738" t="s">
        <v>1972</v>
      </c>
      <c r="C25" s="738" t="s">
        <v>2207</v>
      </c>
      <c r="D25" s="819" t="s">
        <v>3274</v>
      </c>
      <c r="E25" s="820" t="s">
        <v>2225</v>
      </c>
      <c r="F25" s="738" t="s">
        <v>2204</v>
      </c>
      <c r="G25" s="738" t="s">
        <v>2261</v>
      </c>
      <c r="H25" s="738" t="s">
        <v>607</v>
      </c>
      <c r="I25" s="738" t="s">
        <v>2304</v>
      </c>
      <c r="J25" s="738" t="s">
        <v>1216</v>
      </c>
      <c r="K25" s="738" t="s">
        <v>2193</v>
      </c>
      <c r="L25" s="739">
        <v>48.42</v>
      </c>
      <c r="M25" s="739">
        <v>290.52</v>
      </c>
      <c r="N25" s="738">
        <v>6</v>
      </c>
      <c r="O25" s="821">
        <v>1.5</v>
      </c>
      <c r="P25" s="739">
        <v>290.52</v>
      </c>
      <c r="Q25" s="754">
        <v>1</v>
      </c>
      <c r="R25" s="738">
        <v>6</v>
      </c>
      <c r="S25" s="754">
        <v>1</v>
      </c>
      <c r="T25" s="821">
        <v>1.5</v>
      </c>
      <c r="U25" s="777">
        <v>1</v>
      </c>
    </row>
    <row r="26" spans="1:21" ht="14.4" customHeight="1" x14ac:dyDescent="0.3">
      <c r="A26" s="737">
        <v>7</v>
      </c>
      <c r="B26" s="738" t="s">
        <v>1972</v>
      </c>
      <c r="C26" s="738" t="s">
        <v>2207</v>
      </c>
      <c r="D26" s="819" t="s">
        <v>3274</v>
      </c>
      <c r="E26" s="820" t="s">
        <v>2225</v>
      </c>
      <c r="F26" s="738" t="s">
        <v>2204</v>
      </c>
      <c r="G26" s="738" t="s">
        <v>2305</v>
      </c>
      <c r="H26" s="738" t="s">
        <v>607</v>
      </c>
      <c r="I26" s="738" t="s">
        <v>2306</v>
      </c>
      <c r="J26" s="738" t="s">
        <v>2307</v>
      </c>
      <c r="K26" s="738" t="s">
        <v>2308</v>
      </c>
      <c r="L26" s="739">
        <v>205.84</v>
      </c>
      <c r="M26" s="739">
        <v>411.68</v>
      </c>
      <c r="N26" s="738">
        <v>2</v>
      </c>
      <c r="O26" s="821">
        <v>0.5</v>
      </c>
      <c r="P26" s="739">
        <v>411.68</v>
      </c>
      <c r="Q26" s="754">
        <v>1</v>
      </c>
      <c r="R26" s="738">
        <v>2</v>
      </c>
      <c r="S26" s="754">
        <v>1</v>
      </c>
      <c r="T26" s="821">
        <v>0.5</v>
      </c>
      <c r="U26" s="777">
        <v>1</v>
      </c>
    </row>
    <row r="27" spans="1:21" ht="14.4" customHeight="1" x14ac:dyDescent="0.3">
      <c r="A27" s="737">
        <v>7</v>
      </c>
      <c r="B27" s="738" t="s">
        <v>1972</v>
      </c>
      <c r="C27" s="738" t="s">
        <v>2207</v>
      </c>
      <c r="D27" s="819" t="s">
        <v>3274</v>
      </c>
      <c r="E27" s="820" t="s">
        <v>2225</v>
      </c>
      <c r="F27" s="738" t="s">
        <v>2204</v>
      </c>
      <c r="G27" s="738" t="s">
        <v>2309</v>
      </c>
      <c r="H27" s="738" t="s">
        <v>607</v>
      </c>
      <c r="I27" s="738" t="s">
        <v>2310</v>
      </c>
      <c r="J27" s="738" t="s">
        <v>2311</v>
      </c>
      <c r="K27" s="738" t="s">
        <v>2312</v>
      </c>
      <c r="L27" s="739">
        <v>819.07</v>
      </c>
      <c r="M27" s="739">
        <v>819.07</v>
      </c>
      <c r="N27" s="738">
        <v>1</v>
      </c>
      <c r="O27" s="821">
        <v>1</v>
      </c>
      <c r="P27" s="739">
        <v>819.07</v>
      </c>
      <c r="Q27" s="754">
        <v>1</v>
      </c>
      <c r="R27" s="738">
        <v>1</v>
      </c>
      <c r="S27" s="754">
        <v>1</v>
      </c>
      <c r="T27" s="821">
        <v>1</v>
      </c>
      <c r="U27" s="777">
        <v>1</v>
      </c>
    </row>
    <row r="28" spans="1:21" ht="14.4" customHeight="1" x14ac:dyDescent="0.3">
      <c r="A28" s="737">
        <v>7</v>
      </c>
      <c r="B28" s="738" t="s">
        <v>1972</v>
      </c>
      <c r="C28" s="738" t="s">
        <v>2207</v>
      </c>
      <c r="D28" s="819" t="s">
        <v>3274</v>
      </c>
      <c r="E28" s="820" t="s">
        <v>2225</v>
      </c>
      <c r="F28" s="738" t="s">
        <v>2204</v>
      </c>
      <c r="G28" s="738" t="s">
        <v>2265</v>
      </c>
      <c r="H28" s="738" t="s">
        <v>562</v>
      </c>
      <c r="I28" s="738" t="s">
        <v>1005</v>
      </c>
      <c r="J28" s="738" t="s">
        <v>2266</v>
      </c>
      <c r="K28" s="738" t="s">
        <v>2267</v>
      </c>
      <c r="L28" s="739">
        <v>99.11</v>
      </c>
      <c r="M28" s="739">
        <v>297.33</v>
      </c>
      <c r="N28" s="738">
        <v>3</v>
      </c>
      <c r="O28" s="821">
        <v>0.5</v>
      </c>
      <c r="P28" s="739">
        <v>297.33</v>
      </c>
      <c r="Q28" s="754">
        <v>1</v>
      </c>
      <c r="R28" s="738">
        <v>3</v>
      </c>
      <c r="S28" s="754">
        <v>1</v>
      </c>
      <c r="T28" s="821">
        <v>0.5</v>
      </c>
      <c r="U28" s="777">
        <v>1</v>
      </c>
    </row>
    <row r="29" spans="1:21" ht="14.4" customHeight="1" x14ac:dyDescent="0.3">
      <c r="A29" s="737">
        <v>7</v>
      </c>
      <c r="B29" s="738" t="s">
        <v>1972</v>
      </c>
      <c r="C29" s="738" t="s">
        <v>2207</v>
      </c>
      <c r="D29" s="819" t="s">
        <v>3274</v>
      </c>
      <c r="E29" s="820" t="s">
        <v>2225</v>
      </c>
      <c r="F29" s="738" t="s">
        <v>2204</v>
      </c>
      <c r="G29" s="738" t="s">
        <v>2313</v>
      </c>
      <c r="H29" s="738" t="s">
        <v>562</v>
      </c>
      <c r="I29" s="738" t="s">
        <v>2314</v>
      </c>
      <c r="J29" s="738" t="s">
        <v>2315</v>
      </c>
      <c r="K29" s="738" t="s">
        <v>2316</v>
      </c>
      <c r="L29" s="739">
        <v>61.97</v>
      </c>
      <c r="M29" s="739">
        <v>61.97</v>
      </c>
      <c r="N29" s="738">
        <v>1</v>
      </c>
      <c r="O29" s="821">
        <v>0.5</v>
      </c>
      <c r="P29" s="739">
        <v>61.97</v>
      </c>
      <c r="Q29" s="754">
        <v>1</v>
      </c>
      <c r="R29" s="738">
        <v>1</v>
      </c>
      <c r="S29" s="754">
        <v>1</v>
      </c>
      <c r="T29" s="821">
        <v>0.5</v>
      </c>
      <c r="U29" s="777">
        <v>1</v>
      </c>
    </row>
    <row r="30" spans="1:21" ht="14.4" customHeight="1" x14ac:dyDescent="0.3">
      <c r="A30" s="737">
        <v>7</v>
      </c>
      <c r="B30" s="738" t="s">
        <v>1972</v>
      </c>
      <c r="C30" s="738" t="s">
        <v>2207</v>
      </c>
      <c r="D30" s="819" t="s">
        <v>3274</v>
      </c>
      <c r="E30" s="820" t="s">
        <v>2225</v>
      </c>
      <c r="F30" s="738" t="s">
        <v>2204</v>
      </c>
      <c r="G30" s="738" t="s">
        <v>2313</v>
      </c>
      <c r="H30" s="738" t="s">
        <v>562</v>
      </c>
      <c r="I30" s="738" t="s">
        <v>2317</v>
      </c>
      <c r="J30" s="738" t="s">
        <v>2315</v>
      </c>
      <c r="K30" s="738" t="s">
        <v>2318</v>
      </c>
      <c r="L30" s="739">
        <v>61.97</v>
      </c>
      <c r="M30" s="739">
        <v>61.97</v>
      </c>
      <c r="N30" s="738">
        <v>1</v>
      </c>
      <c r="O30" s="821">
        <v>0.5</v>
      </c>
      <c r="P30" s="739">
        <v>61.97</v>
      </c>
      <c r="Q30" s="754">
        <v>1</v>
      </c>
      <c r="R30" s="738">
        <v>1</v>
      </c>
      <c r="S30" s="754">
        <v>1</v>
      </c>
      <c r="T30" s="821">
        <v>0.5</v>
      </c>
      <c r="U30" s="777">
        <v>1</v>
      </c>
    </row>
    <row r="31" spans="1:21" ht="14.4" customHeight="1" x14ac:dyDescent="0.3">
      <c r="A31" s="737">
        <v>7</v>
      </c>
      <c r="B31" s="738" t="s">
        <v>1972</v>
      </c>
      <c r="C31" s="738" t="s">
        <v>2207</v>
      </c>
      <c r="D31" s="819" t="s">
        <v>3274</v>
      </c>
      <c r="E31" s="820" t="s">
        <v>2225</v>
      </c>
      <c r="F31" s="738" t="s">
        <v>2204</v>
      </c>
      <c r="G31" s="738" t="s">
        <v>2319</v>
      </c>
      <c r="H31" s="738" t="s">
        <v>562</v>
      </c>
      <c r="I31" s="738" t="s">
        <v>2320</v>
      </c>
      <c r="J31" s="738" t="s">
        <v>2321</v>
      </c>
      <c r="K31" s="738" t="s">
        <v>2322</v>
      </c>
      <c r="L31" s="739">
        <v>187.92</v>
      </c>
      <c r="M31" s="739">
        <v>375.84</v>
      </c>
      <c r="N31" s="738">
        <v>2</v>
      </c>
      <c r="O31" s="821">
        <v>0.5</v>
      </c>
      <c r="P31" s="739">
        <v>375.84</v>
      </c>
      <c r="Q31" s="754">
        <v>1</v>
      </c>
      <c r="R31" s="738">
        <v>2</v>
      </c>
      <c r="S31" s="754">
        <v>1</v>
      </c>
      <c r="T31" s="821">
        <v>0.5</v>
      </c>
      <c r="U31" s="777">
        <v>1</v>
      </c>
    </row>
    <row r="32" spans="1:21" ht="14.4" customHeight="1" x14ac:dyDescent="0.3">
      <c r="A32" s="737">
        <v>7</v>
      </c>
      <c r="B32" s="738" t="s">
        <v>1972</v>
      </c>
      <c r="C32" s="738" t="s">
        <v>2207</v>
      </c>
      <c r="D32" s="819" t="s">
        <v>3274</v>
      </c>
      <c r="E32" s="820" t="s">
        <v>2225</v>
      </c>
      <c r="F32" s="738" t="s">
        <v>2204</v>
      </c>
      <c r="G32" s="738" t="s">
        <v>2319</v>
      </c>
      <c r="H32" s="738" t="s">
        <v>562</v>
      </c>
      <c r="I32" s="738" t="s">
        <v>2323</v>
      </c>
      <c r="J32" s="738" t="s">
        <v>2324</v>
      </c>
      <c r="K32" s="738" t="s">
        <v>2325</v>
      </c>
      <c r="L32" s="739">
        <v>93.96</v>
      </c>
      <c r="M32" s="739">
        <v>281.88</v>
      </c>
      <c r="N32" s="738">
        <v>3</v>
      </c>
      <c r="O32" s="821">
        <v>1</v>
      </c>
      <c r="P32" s="739">
        <v>281.88</v>
      </c>
      <c r="Q32" s="754">
        <v>1</v>
      </c>
      <c r="R32" s="738">
        <v>3</v>
      </c>
      <c r="S32" s="754">
        <v>1</v>
      </c>
      <c r="T32" s="821">
        <v>1</v>
      </c>
      <c r="U32" s="777">
        <v>1</v>
      </c>
    </row>
    <row r="33" spans="1:21" ht="14.4" customHeight="1" x14ac:dyDescent="0.3">
      <c r="A33" s="737">
        <v>7</v>
      </c>
      <c r="B33" s="738" t="s">
        <v>1972</v>
      </c>
      <c r="C33" s="738" t="s">
        <v>2207</v>
      </c>
      <c r="D33" s="819" t="s">
        <v>3274</v>
      </c>
      <c r="E33" s="820" t="s">
        <v>2225</v>
      </c>
      <c r="F33" s="738" t="s">
        <v>2204</v>
      </c>
      <c r="G33" s="738" t="s">
        <v>2326</v>
      </c>
      <c r="H33" s="738" t="s">
        <v>562</v>
      </c>
      <c r="I33" s="738" t="s">
        <v>2327</v>
      </c>
      <c r="J33" s="738" t="s">
        <v>2328</v>
      </c>
      <c r="K33" s="738" t="s">
        <v>2329</v>
      </c>
      <c r="L33" s="739">
        <v>271.94</v>
      </c>
      <c r="M33" s="739">
        <v>543.88</v>
      </c>
      <c r="N33" s="738">
        <v>2</v>
      </c>
      <c r="O33" s="821">
        <v>0.5</v>
      </c>
      <c r="P33" s="739">
        <v>543.88</v>
      </c>
      <c r="Q33" s="754">
        <v>1</v>
      </c>
      <c r="R33" s="738">
        <v>2</v>
      </c>
      <c r="S33" s="754">
        <v>1</v>
      </c>
      <c r="T33" s="821">
        <v>0.5</v>
      </c>
      <c r="U33" s="777">
        <v>1</v>
      </c>
    </row>
    <row r="34" spans="1:21" ht="14.4" customHeight="1" x14ac:dyDescent="0.3">
      <c r="A34" s="737">
        <v>7</v>
      </c>
      <c r="B34" s="738" t="s">
        <v>1972</v>
      </c>
      <c r="C34" s="738" t="s">
        <v>2207</v>
      </c>
      <c r="D34" s="819" t="s">
        <v>3274</v>
      </c>
      <c r="E34" s="820" t="s">
        <v>2225</v>
      </c>
      <c r="F34" s="738" t="s">
        <v>2204</v>
      </c>
      <c r="G34" s="738" t="s">
        <v>2330</v>
      </c>
      <c r="H34" s="738" t="s">
        <v>607</v>
      </c>
      <c r="I34" s="738" t="s">
        <v>1951</v>
      </c>
      <c r="J34" s="738" t="s">
        <v>2189</v>
      </c>
      <c r="K34" s="738" t="s">
        <v>2156</v>
      </c>
      <c r="L34" s="739">
        <v>133.94</v>
      </c>
      <c r="M34" s="739">
        <v>401.82</v>
      </c>
      <c r="N34" s="738">
        <v>3</v>
      </c>
      <c r="O34" s="821">
        <v>1</v>
      </c>
      <c r="P34" s="739">
        <v>401.82</v>
      </c>
      <c r="Q34" s="754">
        <v>1</v>
      </c>
      <c r="R34" s="738">
        <v>3</v>
      </c>
      <c r="S34" s="754">
        <v>1</v>
      </c>
      <c r="T34" s="821">
        <v>1</v>
      </c>
      <c r="U34" s="777">
        <v>1</v>
      </c>
    </row>
    <row r="35" spans="1:21" ht="14.4" customHeight="1" x14ac:dyDescent="0.3">
      <c r="A35" s="737">
        <v>7</v>
      </c>
      <c r="B35" s="738" t="s">
        <v>1972</v>
      </c>
      <c r="C35" s="738" t="s">
        <v>2207</v>
      </c>
      <c r="D35" s="819" t="s">
        <v>3274</v>
      </c>
      <c r="E35" s="820" t="s">
        <v>2225</v>
      </c>
      <c r="F35" s="738" t="s">
        <v>2204</v>
      </c>
      <c r="G35" s="738" t="s">
        <v>2331</v>
      </c>
      <c r="H35" s="738" t="s">
        <v>562</v>
      </c>
      <c r="I35" s="738" t="s">
        <v>2332</v>
      </c>
      <c r="J35" s="738" t="s">
        <v>2333</v>
      </c>
      <c r="K35" s="738" t="s">
        <v>2334</v>
      </c>
      <c r="L35" s="739">
        <v>299.83999999999997</v>
      </c>
      <c r="M35" s="739">
        <v>1499.1999999999998</v>
      </c>
      <c r="N35" s="738">
        <v>5</v>
      </c>
      <c r="O35" s="821">
        <v>2.5</v>
      </c>
      <c r="P35" s="739">
        <v>1499.1999999999998</v>
      </c>
      <c r="Q35" s="754">
        <v>1</v>
      </c>
      <c r="R35" s="738">
        <v>5</v>
      </c>
      <c r="S35" s="754">
        <v>1</v>
      </c>
      <c r="T35" s="821">
        <v>2.5</v>
      </c>
      <c r="U35" s="777">
        <v>1</v>
      </c>
    </row>
    <row r="36" spans="1:21" ht="14.4" customHeight="1" x14ac:dyDescent="0.3">
      <c r="A36" s="737">
        <v>7</v>
      </c>
      <c r="B36" s="738" t="s">
        <v>1972</v>
      </c>
      <c r="C36" s="738" t="s">
        <v>2207</v>
      </c>
      <c r="D36" s="819" t="s">
        <v>3274</v>
      </c>
      <c r="E36" s="820" t="s">
        <v>2225</v>
      </c>
      <c r="F36" s="738" t="s">
        <v>2204</v>
      </c>
      <c r="G36" s="738" t="s">
        <v>2331</v>
      </c>
      <c r="H36" s="738" t="s">
        <v>562</v>
      </c>
      <c r="I36" s="738" t="s">
        <v>2335</v>
      </c>
      <c r="J36" s="738" t="s">
        <v>2336</v>
      </c>
      <c r="K36" s="738" t="s">
        <v>2337</v>
      </c>
      <c r="L36" s="739">
        <v>95.29</v>
      </c>
      <c r="M36" s="739">
        <v>190.58</v>
      </c>
      <c r="N36" s="738">
        <v>2</v>
      </c>
      <c r="O36" s="821">
        <v>0.5</v>
      </c>
      <c r="P36" s="739">
        <v>190.58</v>
      </c>
      <c r="Q36" s="754">
        <v>1</v>
      </c>
      <c r="R36" s="738">
        <v>2</v>
      </c>
      <c r="S36" s="754">
        <v>1</v>
      </c>
      <c r="T36" s="821">
        <v>0.5</v>
      </c>
      <c r="U36" s="777">
        <v>1</v>
      </c>
    </row>
    <row r="37" spans="1:21" ht="14.4" customHeight="1" x14ac:dyDescent="0.3">
      <c r="A37" s="737">
        <v>7</v>
      </c>
      <c r="B37" s="738" t="s">
        <v>1972</v>
      </c>
      <c r="C37" s="738" t="s">
        <v>2207</v>
      </c>
      <c r="D37" s="819" t="s">
        <v>3274</v>
      </c>
      <c r="E37" s="820" t="s">
        <v>2227</v>
      </c>
      <c r="F37" s="738" t="s">
        <v>2204</v>
      </c>
      <c r="G37" s="738" t="s">
        <v>2273</v>
      </c>
      <c r="H37" s="738" t="s">
        <v>562</v>
      </c>
      <c r="I37" s="738" t="s">
        <v>2338</v>
      </c>
      <c r="J37" s="738" t="s">
        <v>1281</v>
      </c>
      <c r="K37" s="738" t="s">
        <v>2275</v>
      </c>
      <c r="L37" s="739">
        <v>0</v>
      </c>
      <c r="M37" s="739">
        <v>0</v>
      </c>
      <c r="N37" s="738">
        <v>1</v>
      </c>
      <c r="O37" s="821">
        <v>0.5</v>
      </c>
      <c r="P37" s="739">
        <v>0</v>
      </c>
      <c r="Q37" s="754"/>
      <c r="R37" s="738">
        <v>1</v>
      </c>
      <c r="S37" s="754">
        <v>1</v>
      </c>
      <c r="T37" s="821">
        <v>0.5</v>
      </c>
      <c r="U37" s="777">
        <v>1</v>
      </c>
    </row>
    <row r="38" spans="1:21" ht="14.4" customHeight="1" x14ac:dyDescent="0.3">
      <c r="A38" s="737">
        <v>7</v>
      </c>
      <c r="B38" s="738" t="s">
        <v>1972</v>
      </c>
      <c r="C38" s="738" t="s">
        <v>2207</v>
      </c>
      <c r="D38" s="819" t="s">
        <v>3274</v>
      </c>
      <c r="E38" s="820" t="s">
        <v>2227</v>
      </c>
      <c r="F38" s="738" t="s">
        <v>2204</v>
      </c>
      <c r="G38" s="738" t="s">
        <v>2276</v>
      </c>
      <c r="H38" s="738" t="s">
        <v>607</v>
      </c>
      <c r="I38" s="738" t="s">
        <v>2339</v>
      </c>
      <c r="J38" s="738" t="s">
        <v>2340</v>
      </c>
      <c r="K38" s="738" t="s">
        <v>2341</v>
      </c>
      <c r="L38" s="739">
        <v>141.09</v>
      </c>
      <c r="M38" s="739">
        <v>141.09</v>
      </c>
      <c r="N38" s="738">
        <v>1</v>
      </c>
      <c r="O38" s="821">
        <v>0.5</v>
      </c>
      <c r="P38" s="739">
        <v>141.09</v>
      </c>
      <c r="Q38" s="754">
        <v>1</v>
      </c>
      <c r="R38" s="738">
        <v>1</v>
      </c>
      <c r="S38" s="754">
        <v>1</v>
      </c>
      <c r="T38" s="821">
        <v>0.5</v>
      </c>
      <c r="U38" s="777">
        <v>1</v>
      </c>
    </row>
    <row r="39" spans="1:21" ht="14.4" customHeight="1" x14ac:dyDescent="0.3">
      <c r="A39" s="737">
        <v>7</v>
      </c>
      <c r="B39" s="738" t="s">
        <v>1972</v>
      </c>
      <c r="C39" s="738" t="s">
        <v>2207</v>
      </c>
      <c r="D39" s="819" t="s">
        <v>3274</v>
      </c>
      <c r="E39" s="820" t="s">
        <v>2227</v>
      </c>
      <c r="F39" s="738" t="s">
        <v>2204</v>
      </c>
      <c r="G39" s="738" t="s">
        <v>2296</v>
      </c>
      <c r="H39" s="738" t="s">
        <v>562</v>
      </c>
      <c r="I39" s="738" t="s">
        <v>2342</v>
      </c>
      <c r="J39" s="738" t="s">
        <v>2343</v>
      </c>
      <c r="K39" s="738" t="s">
        <v>2344</v>
      </c>
      <c r="L39" s="739">
        <v>33</v>
      </c>
      <c r="M39" s="739">
        <v>99</v>
      </c>
      <c r="N39" s="738">
        <v>3</v>
      </c>
      <c r="O39" s="821">
        <v>1</v>
      </c>
      <c r="P39" s="739">
        <v>99</v>
      </c>
      <c r="Q39" s="754">
        <v>1</v>
      </c>
      <c r="R39" s="738">
        <v>3</v>
      </c>
      <c r="S39" s="754">
        <v>1</v>
      </c>
      <c r="T39" s="821">
        <v>1</v>
      </c>
      <c r="U39" s="777">
        <v>1</v>
      </c>
    </row>
    <row r="40" spans="1:21" ht="14.4" customHeight="1" x14ac:dyDescent="0.3">
      <c r="A40" s="737">
        <v>7</v>
      </c>
      <c r="B40" s="738" t="s">
        <v>1972</v>
      </c>
      <c r="C40" s="738" t="s">
        <v>2207</v>
      </c>
      <c r="D40" s="819" t="s">
        <v>3274</v>
      </c>
      <c r="E40" s="820" t="s">
        <v>2227</v>
      </c>
      <c r="F40" s="738" t="s">
        <v>2204</v>
      </c>
      <c r="G40" s="738" t="s">
        <v>2271</v>
      </c>
      <c r="H40" s="738" t="s">
        <v>562</v>
      </c>
      <c r="I40" s="738" t="s">
        <v>2345</v>
      </c>
      <c r="J40" s="738" t="s">
        <v>2346</v>
      </c>
      <c r="K40" s="738" t="s">
        <v>2347</v>
      </c>
      <c r="L40" s="739">
        <v>89.91</v>
      </c>
      <c r="M40" s="739">
        <v>89.91</v>
      </c>
      <c r="N40" s="738">
        <v>1</v>
      </c>
      <c r="O40" s="821">
        <v>1</v>
      </c>
      <c r="P40" s="739"/>
      <c r="Q40" s="754">
        <v>0</v>
      </c>
      <c r="R40" s="738"/>
      <c r="S40" s="754">
        <v>0</v>
      </c>
      <c r="T40" s="821"/>
      <c r="U40" s="777">
        <v>0</v>
      </c>
    </row>
    <row r="41" spans="1:21" ht="14.4" customHeight="1" x14ac:dyDescent="0.3">
      <c r="A41" s="737">
        <v>7</v>
      </c>
      <c r="B41" s="738" t="s">
        <v>1972</v>
      </c>
      <c r="C41" s="738" t="s">
        <v>2207</v>
      </c>
      <c r="D41" s="819" t="s">
        <v>3274</v>
      </c>
      <c r="E41" s="820" t="s">
        <v>2227</v>
      </c>
      <c r="F41" s="738" t="s">
        <v>2204</v>
      </c>
      <c r="G41" s="738" t="s">
        <v>2348</v>
      </c>
      <c r="H41" s="738" t="s">
        <v>607</v>
      </c>
      <c r="I41" s="738" t="s">
        <v>1889</v>
      </c>
      <c r="J41" s="738" t="s">
        <v>1890</v>
      </c>
      <c r="K41" s="738" t="s">
        <v>2185</v>
      </c>
      <c r="L41" s="739">
        <v>63.75</v>
      </c>
      <c r="M41" s="739">
        <v>63.75</v>
      </c>
      <c r="N41" s="738">
        <v>1</v>
      </c>
      <c r="O41" s="821">
        <v>1</v>
      </c>
      <c r="P41" s="739">
        <v>63.75</v>
      </c>
      <c r="Q41" s="754">
        <v>1</v>
      </c>
      <c r="R41" s="738">
        <v>1</v>
      </c>
      <c r="S41" s="754">
        <v>1</v>
      </c>
      <c r="T41" s="821">
        <v>1</v>
      </c>
      <c r="U41" s="777">
        <v>1</v>
      </c>
    </row>
    <row r="42" spans="1:21" ht="14.4" customHeight="1" x14ac:dyDescent="0.3">
      <c r="A42" s="737">
        <v>7</v>
      </c>
      <c r="B42" s="738" t="s">
        <v>1972</v>
      </c>
      <c r="C42" s="738" t="s">
        <v>2207</v>
      </c>
      <c r="D42" s="819" t="s">
        <v>3274</v>
      </c>
      <c r="E42" s="820" t="s">
        <v>2227</v>
      </c>
      <c r="F42" s="738" t="s">
        <v>2204</v>
      </c>
      <c r="G42" s="738" t="s">
        <v>2349</v>
      </c>
      <c r="H42" s="738" t="s">
        <v>562</v>
      </c>
      <c r="I42" s="738" t="s">
        <v>723</v>
      </c>
      <c r="J42" s="738" t="s">
        <v>724</v>
      </c>
      <c r="K42" s="738" t="s">
        <v>2350</v>
      </c>
      <c r="L42" s="739">
        <v>79.069999999999993</v>
      </c>
      <c r="M42" s="739">
        <v>158.13999999999999</v>
      </c>
      <c r="N42" s="738">
        <v>2</v>
      </c>
      <c r="O42" s="821">
        <v>1</v>
      </c>
      <c r="P42" s="739"/>
      <c r="Q42" s="754">
        <v>0</v>
      </c>
      <c r="R42" s="738"/>
      <c r="S42" s="754">
        <v>0</v>
      </c>
      <c r="T42" s="821"/>
      <c r="U42" s="777">
        <v>0</v>
      </c>
    </row>
    <row r="43" spans="1:21" ht="14.4" customHeight="1" x14ac:dyDescent="0.3">
      <c r="A43" s="737">
        <v>7</v>
      </c>
      <c r="B43" s="738" t="s">
        <v>1972</v>
      </c>
      <c r="C43" s="738" t="s">
        <v>2207</v>
      </c>
      <c r="D43" s="819" t="s">
        <v>3274</v>
      </c>
      <c r="E43" s="820" t="s">
        <v>2231</v>
      </c>
      <c r="F43" s="738" t="s">
        <v>2204</v>
      </c>
      <c r="G43" s="738" t="s">
        <v>2351</v>
      </c>
      <c r="H43" s="738" t="s">
        <v>562</v>
      </c>
      <c r="I43" s="738" t="s">
        <v>641</v>
      </c>
      <c r="J43" s="738" t="s">
        <v>2352</v>
      </c>
      <c r="K43" s="738" t="s">
        <v>2353</v>
      </c>
      <c r="L43" s="739">
        <v>32.81</v>
      </c>
      <c r="M43" s="739">
        <v>32.81</v>
      </c>
      <c r="N43" s="738">
        <v>1</v>
      </c>
      <c r="O43" s="821">
        <v>1</v>
      </c>
      <c r="P43" s="739"/>
      <c r="Q43" s="754">
        <v>0</v>
      </c>
      <c r="R43" s="738"/>
      <c r="S43" s="754">
        <v>0</v>
      </c>
      <c r="T43" s="821"/>
      <c r="U43" s="777">
        <v>0</v>
      </c>
    </row>
    <row r="44" spans="1:21" ht="14.4" customHeight="1" x14ac:dyDescent="0.3">
      <c r="A44" s="737">
        <v>7</v>
      </c>
      <c r="B44" s="738" t="s">
        <v>1972</v>
      </c>
      <c r="C44" s="738" t="s">
        <v>2207</v>
      </c>
      <c r="D44" s="819" t="s">
        <v>3274</v>
      </c>
      <c r="E44" s="820" t="s">
        <v>2233</v>
      </c>
      <c r="F44" s="738" t="s">
        <v>2204</v>
      </c>
      <c r="G44" s="738" t="s">
        <v>2273</v>
      </c>
      <c r="H44" s="738" t="s">
        <v>562</v>
      </c>
      <c r="I44" s="738" t="s">
        <v>2338</v>
      </c>
      <c r="J44" s="738" t="s">
        <v>1281</v>
      </c>
      <c r="K44" s="738" t="s">
        <v>2275</v>
      </c>
      <c r="L44" s="739">
        <v>0</v>
      </c>
      <c r="M44" s="739">
        <v>0</v>
      </c>
      <c r="N44" s="738">
        <v>1</v>
      </c>
      <c r="O44" s="821">
        <v>1</v>
      </c>
      <c r="P44" s="739">
        <v>0</v>
      </c>
      <c r="Q44" s="754"/>
      <c r="R44" s="738">
        <v>1</v>
      </c>
      <c r="S44" s="754">
        <v>1</v>
      </c>
      <c r="T44" s="821">
        <v>1</v>
      </c>
      <c r="U44" s="777">
        <v>1</v>
      </c>
    </row>
    <row r="45" spans="1:21" ht="14.4" customHeight="1" x14ac:dyDescent="0.3">
      <c r="A45" s="737">
        <v>7</v>
      </c>
      <c r="B45" s="738" t="s">
        <v>1972</v>
      </c>
      <c r="C45" s="738" t="s">
        <v>2207</v>
      </c>
      <c r="D45" s="819" t="s">
        <v>3274</v>
      </c>
      <c r="E45" s="820" t="s">
        <v>2235</v>
      </c>
      <c r="F45" s="738" t="s">
        <v>2204</v>
      </c>
      <c r="G45" s="738" t="s">
        <v>2354</v>
      </c>
      <c r="H45" s="738" t="s">
        <v>562</v>
      </c>
      <c r="I45" s="738" t="s">
        <v>2355</v>
      </c>
      <c r="J45" s="738" t="s">
        <v>2356</v>
      </c>
      <c r="K45" s="738" t="s">
        <v>2357</v>
      </c>
      <c r="L45" s="739">
        <v>0</v>
      </c>
      <c r="M45" s="739">
        <v>0</v>
      </c>
      <c r="N45" s="738">
        <v>3</v>
      </c>
      <c r="O45" s="821">
        <v>3</v>
      </c>
      <c r="P45" s="739">
        <v>0</v>
      </c>
      <c r="Q45" s="754"/>
      <c r="R45" s="738">
        <v>3</v>
      </c>
      <c r="S45" s="754">
        <v>1</v>
      </c>
      <c r="T45" s="821">
        <v>3</v>
      </c>
      <c r="U45" s="777">
        <v>1</v>
      </c>
    </row>
    <row r="46" spans="1:21" ht="14.4" customHeight="1" x14ac:dyDescent="0.3">
      <c r="A46" s="737">
        <v>7</v>
      </c>
      <c r="B46" s="738" t="s">
        <v>1972</v>
      </c>
      <c r="C46" s="738" t="s">
        <v>2207</v>
      </c>
      <c r="D46" s="819" t="s">
        <v>3274</v>
      </c>
      <c r="E46" s="820" t="s">
        <v>2235</v>
      </c>
      <c r="F46" s="738" t="s">
        <v>2204</v>
      </c>
      <c r="G46" s="738" t="s">
        <v>2354</v>
      </c>
      <c r="H46" s="738" t="s">
        <v>562</v>
      </c>
      <c r="I46" s="738" t="s">
        <v>2358</v>
      </c>
      <c r="J46" s="738" t="s">
        <v>2356</v>
      </c>
      <c r="K46" s="738" t="s">
        <v>2357</v>
      </c>
      <c r="L46" s="739">
        <v>281.88</v>
      </c>
      <c r="M46" s="739">
        <v>2255.0400000000004</v>
      </c>
      <c r="N46" s="738">
        <v>8</v>
      </c>
      <c r="O46" s="821">
        <v>8</v>
      </c>
      <c r="P46" s="739">
        <v>2255.0400000000004</v>
      </c>
      <c r="Q46" s="754">
        <v>1</v>
      </c>
      <c r="R46" s="738">
        <v>8</v>
      </c>
      <c r="S46" s="754">
        <v>1</v>
      </c>
      <c r="T46" s="821">
        <v>8</v>
      </c>
      <c r="U46" s="777">
        <v>1</v>
      </c>
    </row>
    <row r="47" spans="1:21" ht="14.4" customHeight="1" x14ac:dyDescent="0.3">
      <c r="A47" s="737">
        <v>7</v>
      </c>
      <c r="B47" s="738" t="s">
        <v>1972</v>
      </c>
      <c r="C47" s="738" t="s">
        <v>2207</v>
      </c>
      <c r="D47" s="819" t="s">
        <v>3274</v>
      </c>
      <c r="E47" s="820" t="s">
        <v>2235</v>
      </c>
      <c r="F47" s="738" t="s">
        <v>2204</v>
      </c>
      <c r="G47" s="738" t="s">
        <v>2300</v>
      </c>
      <c r="H47" s="738" t="s">
        <v>562</v>
      </c>
      <c r="I47" s="738" t="s">
        <v>2301</v>
      </c>
      <c r="J47" s="738" t="s">
        <v>2302</v>
      </c>
      <c r="K47" s="738" t="s">
        <v>2303</v>
      </c>
      <c r="L47" s="739">
        <v>0</v>
      </c>
      <c r="M47" s="739">
        <v>0</v>
      </c>
      <c r="N47" s="738">
        <v>1</v>
      </c>
      <c r="O47" s="821">
        <v>1</v>
      </c>
      <c r="P47" s="739">
        <v>0</v>
      </c>
      <c r="Q47" s="754"/>
      <c r="R47" s="738">
        <v>1</v>
      </c>
      <c r="S47" s="754">
        <v>1</v>
      </c>
      <c r="T47" s="821">
        <v>1</v>
      </c>
      <c r="U47" s="777">
        <v>1</v>
      </c>
    </row>
    <row r="48" spans="1:21" ht="14.4" customHeight="1" x14ac:dyDescent="0.3">
      <c r="A48" s="737">
        <v>7</v>
      </c>
      <c r="B48" s="738" t="s">
        <v>1972</v>
      </c>
      <c r="C48" s="738" t="s">
        <v>2207</v>
      </c>
      <c r="D48" s="819" t="s">
        <v>3274</v>
      </c>
      <c r="E48" s="820" t="s">
        <v>2236</v>
      </c>
      <c r="F48" s="738" t="s">
        <v>2204</v>
      </c>
      <c r="G48" s="738" t="s">
        <v>2273</v>
      </c>
      <c r="H48" s="738" t="s">
        <v>562</v>
      </c>
      <c r="I48" s="738" t="s">
        <v>2338</v>
      </c>
      <c r="J48" s="738" t="s">
        <v>1281</v>
      </c>
      <c r="K48" s="738" t="s">
        <v>2275</v>
      </c>
      <c r="L48" s="739">
        <v>0</v>
      </c>
      <c r="M48" s="739">
        <v>0</v>
      </c>
      <c r="N48" s="738">
        <v>1</v>
      </c>
      <c r="O48" s="821">
        <v>0.5</v>
      </c>
      <c r="P48" s="739">
        <v>0</v>
      </c>
      <c r="Q48" s="754"/>
      <c r="R48" s="738">
        <v>1</v>
      </c>
      <c r="S48" s="754">
        <v>1</v>
      </c>
      <c r="T48" s="821">
        <v>0.5</v>
      </c>
      <c r="U48" s="777">
        <v>1</v>
      </c>
    </row>
    <row r="49" spans="1:21" ht="14.4" customHeight="1" x14ac:dyDescent="0.3">
      <c r="A49" s="737">
        <v>7</v>
      </c>
      <c r="B49" s="738" t="s">
        <v>1972</v>
      </c>
      <c r="C49" s="738" t="s">
        <v>2207</v>
      </c>
      <c r="D49" s="819" t="s">
        <v>3274</v>
      </c>
      <c r="E49" s="820" t="s">
        <v>2236</v>
      </c>
      <c r="F49" s="738" t="s">
        <v>2204</v>
      </c>
      <c r="G49" s="738" t="s">
        <v>2276</v>
      </c>
      <c r="H49" s="738" t="s">
        <v>607</v>
      </c>
      <c r="I49" s="738" t="s">
        <v>2359</v>
      </c>
      <c r="J49" s="738" t="s">
        <v>2340</v>
      </c>
      <c r="K49" s="738" t="s">
        <v>2360</v>
      </c>
      <c r="L49" s="739">
        <v>70.540000000000006</v>
      </c>
      <c r="M49" s="739">
        <v>282.16000000000003</v>
      </c>
      <c r="N49" s="738">
        <v>4</v>
      </c>
      <c r="O49" s="821">
        <v>1.5</v>
      </c>
      <c r="P49" s="739">
        <v>282.16000000000003</v>
      </c>
      <c r="Q49" s="754">
        <v>1</v>
      </c>
      <c r="R49" s="738">
        <v>4</v>
      </c>
      <c r="S49" s="754">
        <v>1</v>
      </c>
      <c r="T49" s="821">
        <v>1.5</v>
      </c>
      <c r="U49" s="777">
        <v>1</v>
      </c>
    </row>
    <row r="50" spans="1:21" ht="14.4" customHeight="1" x14ac:dyDescent="0.3">
      <c r="A50" s="737">
        <v>7</v>
      </c>
      <c r="B50" s="738" t="s">
        <v>1972</v>
      </c>
      <c r="C50" s="738" t="s">
        <v>2207</v>
      </c>
      <c r="D50" s="819" t="s">
        <v>3274</v>
      </c>
      <c r="E50" s="820" t="s">
        <v>2236</v>
      </c>
      <c r="F50" s="738" t="s">
        <v>2204</v>
      </c>
      <c r="G50" s="738" t="s">
        <v>2276</v>
      </c>
      <c r="H50" s="738" t="s">
        <v>607</v>
      </c>
      <c r="I50" s="738" t="s">
        <v>2339</v>
      </c>
      <c r="J50" s="738" t="s">
        <v>2340</v>
      </c>
      <c r="K50" s="738" t="s">
        <v>2341</v>
      </c>
      <c r="L50" s="739">
        <v>141.09</v>
      </c>
      <c r="M50" s="739">
        <v>282.18</v>
      </c>
      <c r="N50" s="738">
        <v>2</v>
      </c>
      <c r="O50" s="821">
        <v>0.5</v>
      </c>
      <c r="P50" s="739">
        <v>282.18</v>
      </c>
      <c r="Q50" s="754">
        <v>1</v>
      </c>
      <c r="R50" s="738">
        <v>2</v>
      </c>
      <c r="S50" s="754">
        <v>1</v>
      </c>
      <c r="T50" s="821">
        <v>0.5</v>
      </c>
      <c r="U50" s="777">
        <v>1</v>
      </c>
    </row>
    <row r="51" spans="1:21" ht="14.4" customHeight="1" x14ac:dyDescent="0.3">
      <c r="A51" s="737">
        <v>7</v>
      </c>
      <c r="B51" s="738" t="s">
        <v>1972</v>
      </c>
      <c r="C51" s="738" t="s">
        <v>2207</v>
      </c>
      <c r="D51" s="819" t="s">
        <v>3274</v>
      </c>
      <c r="E51" s="820" t="s">
        <v>2236</v>
      </c>
      <c r="F51" s="738" t="s">
        <v>2204</v>
      </c>
      <c r="G51" s="738" t="s">
        <v>2361</v>
      </c>
      <c r="H51" s="738" t="s">
        <v>562</v>
      </c>
      <c r="I51" s="738" t="s">
        <v>2362</v>
      </c>
      <c r="J51" s="738" t="s">
        <v>2363</v>
      </c>
      <c r="K51" s="738" t="s">
        <v>2364</v>
      </c>
      <c r="L51" s="739">
        <v>0</v>
      </c>
      <c r="M51" s="739">
        <v>0</v>
      </c>
      <c r="N51" s="738">
        <v>1</v>
      </c>
      <c r="O51" s="821">
        <v>0.5</v>
      </c>
      <c r="P51" s="739">
        <v>0</v>
      </c>
      <c r="Q51" s="754"/>
      <c r="R51" s="738">
        <v>1</v>
      </c>
      <c r="S51" s="754">
        <v>1</v>
      </c>
      <c r="T51" s="821">
        <v>0.5</v>
      </c>
      <c r="U51" s="777">
        <v>1</v>
      </c>
    </row>
    <row r="52" spans="1:21" ht="14.4" customHeight="1" x14ac:dyDescent="0.3">
      <c r="A52" s="737">
        <v>7</v>
      </c>
      <c r="B52" s="738" t="s">
        <v>1972</v>
      </c>
      <c r="C52" s="738" t="s">
        <v>2207</v>
      </c>
      <c r="D52" s="819" t="s">
        <v>3274</v>
      </c>
      <c r="E52" s="820" t="s">
        <v>2236</v>
      </c>
      <c r="F52" s="738" t="s">
        <v>2204</v>
      </c>
      <c r="G52" s="738" t="s">
        <v>2365</v>
      </c>
      <c r="H52" s="738" t="s">
        <v>562</v>
      </c>
      <c r="I52" s="738" t="s">
        <v>2366</v>
      </c>
      <c r="J52" s="738" t="s">
        <v>2367</v>
      </c>
      <c r="K52" s="738" t="s">
        <v>2368</v>
      </c>
      <c r="L52" s="739">
        <v>38.47</v>
      </c>
      <c r="M52" s="739">
        <v>38.47</v>
      </c>
      <c r="N52" s="738">
        <v>1</v>
      </c>
      <c r="O52" s="821">
        <v>0.5</v>
      </c>
      <c r="P52" s="739">
        <v>38.47</v>
      </c>
      <c r="Q52" s="754">
        <v>1</v>
      </c>
      <c r="R52" s="738">
        <v>1</v>
      </c>
      <c r="S52" s="754">
        <v>1</v>
      </c>
      <c r="T52" s="821">
        <v>0.5</v>
      </c>
      <c r="U52" s="777">
        <v>1</v>
      </c>
    </row>
    <row r="53" spans="1:21" ht="14.4" customHeight="1" x14ac:dyDescent="0.3">
      <c r="A53" s="737">
        <v>7</v>
      </c>
      <c r="B53" s="738" t="s">
        <v>1972</v>
      </c>
      <c r="C53" s="738" t="s">
        <v>2207</v>
      </c>
      <c r="D53" s="819" t="s">
        <v>3274</v>
      </c>
      <c r="E53" s="820" t="s">
        <v>2236</v>
      </c>
      <c r="F53" s="738" t="s">
        <v>2204</v>
      </c>
      <c r="G53" s="738" t="s">
        <v>2369</v>
      </c>
      <c r="H53" s="738" t="s">
        <v>562</v>
      </c>
      <c r="I53" s="738" t="s">
        <v>2370</v>
      </c>
      <c r="J53" s="738" t="s">
        <v>1091</v>
      </c>
      <c r="K53" s="738" t="s">
        <v>2371</v>
      </c>
      <c r="L53" s="739">
        <v>42.05</v>
      </c>
      <c r="M53" s="739">
        <v>126.14999999999999</v>
      </c>
      <c r="N53" s="738">
        <v>3</v>
      </c>
      <c r="O53" s="821">
        <v>1</v>
      </c>
      <c r="P53" s="739"/>
      <c r="Q53" s="754">
        <v>0</v>
      </c>
      <c r="R53" s="738"/>
      <c r="S53" s="754">
        <v>0</v>
      </c>
      <c r="T53" s="821"/>
      <c r="U53" s="777">
        <v>0</v>
      </c>
    </row>
    <row r="54" spans="1:21" ht="14.4" customHeight="1" x14ac:dyDescent="0.3">
      <c r="A54" s="737">
        <v>7</v>
      </c>
      <c r="B54" s="738" t="s">
        <v>1972</v>
      </c>
      <c r="C54" s="738" t="s">
        <v>2207</v>
      </c>
      <c r="D54" s="819" t="s">
        <v>3274</v>
      </c>
      <c r="E54" s="820" t="s">
        <v>2236</v>
      </c>
      <c r="F54" s="738" t="s">
        <v>2204</v>
      </c>
      <c r="G54" s="738" t="s">
        <v>2372</v>
      </c>
      <c r="H54" s="738" t="s">
        <v>562</v>
      </c>
      <c r="I54" s="738" t="s">
        <v>2373</v>
      </c>
      <c r="J54" s="738" t="s">
        <v>2374</v>
      </c>
      <c r="K54" s="738" t="s">
        <v>2375</v>
      </c>
      <c r="L54" s="739">
        <v>80.7</v>
      </c>
      <c r="M54" s="739">
        <v>80.7</v>
      </c>
      <c r="N54" s="738">
        <v>1</v>
      </c>
      <c r="O54" s="821">
        <v>0.5</v>
      </c>
      <c r="P54" s="739">
        <v>80.7</v>
      </c>
      <c r="Q54" s="754">
        <v>1</v>
      </c>
      <c r="R54" s="738">
        <v>1</v>
      </c>
      <c r="S54" s="754">
        <v>1</v>
      </c>
      <c r="T54" s="821">
        <v>0.5</v>
      </c>
      <c r="U54" s="777">
        <v>1</v>
      </c>
    </row>
    <row r="55" spans="1:21" ht="14.4" customHeight="1" x14ac:dyDescent="0.3">
      <c r="A55" s="737">
        <v>7</v>
      </c>
      <c r="B55" s="738" t="s">
        <v>1972</v>
      </c>
      <c r="C55" s="738" t="s">
        <v>2207</v>
      </c>
      <c r="D55" s="819" t="s">
        <v>3274</v>
      </c>
      <c r="E55" s="820" t="s">
        <v>2236</v>
      </c>
      <c r="F55" s="738" t="s">
        <v>2204</v>
      </c>
      <c r="G55" s="738" t="s">
        <v>2376</v>
      </c>
      <c r="H55" s="738" t="s">
        <v>562</v>
      </c>
      <c r="I55" s="738" t="s">
        <v>2377</v>
      </c>
      <c r="J55" s="738" t="s">
        <v>2378</v>
      </c>
      <c r="K55" s="738" t="s">
        <v>2379</v>
      </c>
      <c r="L55" s="739">
        <v>0</v>
      </c>
      <c r="M55" s="739">
        <v>0</v>
      </c>
      <c r="N55" s="738">
        <v>1</v>
      </c>
      <c r="O55" s="821">
        <v>0.5</v>
      </c>
      <c r="P55" s="739">
        <v>0</v>
      </c>
      <c r="Q55" s="754"/>
      <c r="R55" s="738">
        <v>1</v>
      </c>
      <c r="S55" s="754">
        <v>1</v>
      </c>
      <c r="T55" s="821">
        <v>0.5</v>
      </c>
      <c r="U55" s="777">
        <v>1</v>
      </c>
    </row>
    <row r="56" spans="1:21" ht="14.4" customHeight="1" x14ac:dyDescent="0.3">
      <c r="A56" s="737">
        <v>7</v>
      </c>
      <c r="B56" s="738" t="s">
        <v>1972</v>
      </c>
      <c r="C56" s="738" t="s">
        <v>2207</v>
      </c>
      <c r="D56" s="819" t="s">
        <v>3274</v>
      </c>
      <c r="E56" s="820" t="s">
        <v>2236</v>
      </c>
      <c r="F56" s="738" t="s">
        <v>2204</v>
      </c>
      <c r="G56" s="738" t="s">
        <v>2380</v>
      </c>
      <c r="H56" s="738" t="s">
        <v>562</v>
      </c>
      <c r="I56" s="738" t="s">
        <v>2381</v>
      </c>
      <c r="J56" s="738" t="s">
        <v>2382</v>
      </c>
      <c r="K56" s="738" t="s">
        <v>2383</v>
      </c>
      <c r="L56" s="739">
        <v>136.04</v>
      </c>
      <c r="M56" s="739">
        <v>136.04</v>
      </c>
      <c r="N56" s="738">
        <v>1</v>
      </c>
      <c r="O56" s="821">
        <v>0.5</v>
      </c>
      <c r="P56" s="739">
        <v>136.04</v>
      </c>
      <c r="Q56" s="754">
        <v>1</v>
      </c>
      <c r="R56" s="738">
        <v>1</v>
      </c>
      <c r="S56" s="754">
        <v>1</v>
      </c>
      <c r="T56" s="821">
        <v>0.5</v>
      </c>
      <c r="U56" s="777">
        <v>1</v>
      </c>
    </row>
    <row r="57" spans="1:21" ht="14.4" customHeight="1" x14ac:dyDescent="0.3">
      <c r="A57" s="737">
        <v>7</v>
      </c>
      <c r="B57" s="738" t="s">
        <v>1972</v>
      </c>
      <c r="C57" s="738" t="s">
        <v>2207</v>
      </c>
      <c r="D57" s="819" t="s">
        <v>3274</v>
      </c>
      <c r="E57" s="820" t="s">
        <v>2236</v>
      </c>
      <c r="F57" s="738" t="s">
        <v>2204</v>
      </c>
      <c r="G57" s="738" t="s">
        <v>2384</v>
      </c>
      <c r="H57" s="738" t="s">
        <v>562</v>
      </c>
      <c r="I57" s="738" t="s">
        <v>2385</v>
      </c>
      <c r="J57" s="738" t="s">
        <v>754</v>
      </c>
      <c r="K57" s="738" t="s">
        <v>2386</v>
      </c>
      <c r="L57" s="739">
        <v>107.27</v>
      </c>
      <c r="M57" s="739">
        <v>107.27</v>
      </c>
      <c r="N57" s="738">
        <v>1</v>
      </c>
      <c r="O57" s="821">
        <v>0.5</v>
      </c>
      <c r="P57" s="739">
        <v>107.27</v>
      </c>
      <c r="Q57" s="754">
        <v>1</v>
      </c>
      <c r="R57" s="738">
        <v>1</v>
      </c>
      <c r="S57" s="754">
        <v>1</v>
      </c>
      <c r="T57" s="821">
        <v>0.5</v>
      </c>
      <c r="U57" s="777">
        <v>1</v>
      </c>
    </row>
    <row r="58" spans="1:21" ht="14.4" customHeight="1" x14ac:dyDescent="0.3">
      <c r="A58" s="737">
        <v>7</v>
      </c>
      <c r="B58" s="738" t="s">
        <v>1972</v>
      </c>
      <c r="C58" s="738" t="s">
        <v>2207</v>
      </c>
      <c r="D58" s="819" t="s">
        <v>3274</v>
      </c>
      <c r="E58" s="820" t="s">
        <v>2236</v>
      </c>
      <c r="F58" s="738" t="s">
        <v>2204</v>
      </c>
      <c r="G58" s="738" t="s">
        <v>2387</v>
      </c>
      <c r="H58" s="738" t="s">
        <v>562</v>
      </c>
      <c r="I58" s="738" t="s">
        <v>684</v>
      </c>
      <c r="J58" s="738" t="s">
        <v>685</v>
      </c>
      <c r="K58" s="738" t="s">
        <v>2388</v>
      </c>
      <c r="L58" s="739">
        <v>27.28</v>
      </c>
      <c r="M58" s="739">
        <v>27.28</v>
      </c>
      <c r="N58" s="738">
        <v>1</v>
      </c>
      <c r="O58" s="821">
        <v>0.5</v>
      </c>
      <c r="P58" s="739"/>
      <c r="Q58" s="754">
        <v>0</v>
      </c>
      <c r="R58" s="738"/>
      <c r="S58" s="754">
        <v>0</v>
      </c>
      <c r="T58" s="821"/>
      <c r="U58" s="777">
        <v>0</v>
      </c>
    </row>
    <row r="59" spans="1:21" ht="14.4" customHeight="1" x14ac:dyDescent="0.3">
      <c r="A59" s="737">
        <v>7</v>
      </c>
      <c r="B59" s="738" t="s">
        <v>1972</v>
      </c>
      <c r="C59" s="738" t="s">
        <v>2207</v>
      </c>
      <c r="D59" s="819" t="s">
        <v>3274</v>
      </c>
      <c r="E59" s="820" t="s">
        <v>2236</v>
      </c>
      <c r="F59" s="738" t="s">
        <v>2204</v>
      </c>
      <c r="G59" s="738" t="s">
        <v>2261</v>
      </c>
      <c r="H59" s="738" t="s">
        <v>562</v>
      </c>
      <c r="I59" s="738" t="s">
        <v>1215</v>
      </c>
      <c r="J59" s="738" t="s">
        <v>1216</v>
      </c>
      <c r="K59" s="738" t="s">
        <v>2262</v>
      </c>
      <c r="L59" s="739">
        <v>48.42</v>
      </c>
      <c r="M59" s="739">
        <v>193.68</v>
      </c>
      <c r="N59" s="738">
        <v>4</v>
      </c>
      <c r="O59" s="821">
        <v>1</v>
      </c>
      <c r="P59" s="739">
        <v>96.84</v>
      </c>
      <c r="Q59" s="754">
        <v>0.5</v>
      </c>
      <c r="R59" s="738">
        <v>2</v>
      </c>
      <c r="S59" s="754">
        <v>0.5</v>
      </c>
      <c r="T59" s="821">
        <v>0.5</v>
      </c>
      <c r="U59" s="777">
        <v>0.5</v>
      </c>
    </row>
    <row r="60" spans="1:21" ht="14.4" customHeight="1" x14ac:dyDescent="0.3">
      <c r="A60" s="737">
        <v>7</v>
      </c>
      <c r="B60" s="738" t="s">
        <v>1972</v>
      </c>
      <c r="C60" s="738" t="s">
        <v>2207</v>
      </c>
      <c r="D60" s="819" t="s">
        <v>3274</v>
      </c>
      <c r="E60" s="820" t="s">
        <v>2236</v>
      </c>
      <c r="F60" s="738" t="s">
        <v>2204</v>
      </c>
      <c r="G60" s="738" t="s">
        <v>2246</v>
      </c>
      <c r="H60" s="738" t="s">
        <v>562</v>
      </c>
      <c r="I60" s="738" t="s">
        <v>2247</v>
      </c>
      <c r="J60" s="738" t="s">
        <v>1317</v>
      </c>
      <c r="K60" s="738" t="s">
        <v>2248</v>
      </c>
      <c r="L60" s="739">
        <v>185.26</v>
      </c>
      <c r="M60" s="739">
        <v>370.52</v>
      </c>
      <c r="N60" s="738">
        <v>2</v>
      </c>
      <c r="O60" s="821">
        <v>0.5</v>
      </c>
      <c r="P60" s="739"/>
      <c r="Q60" s="754">
        <v>0</v>
      </c>
      <c r="R60" s="738"/>
      <c r="S60" s="754">
        <v>0</v>
      </c>
      <c r="T60" s="821"/>
      <c r="U60" s="777">
        <v>0</v>
      </c>
    </row>
    <row r="61" spans="1:21" ht="14.4" customHeight="1" x14ac:dyDescent="0.3">
      <c r="A61" s="737">
        <v>7</v>
      </c>
      <c r="B61" s="738" t="s">
        <v>1972</v>
      </c>
      <c r="C61" s="738" t="s">
        <v>2207</v>
      </c>
      <c r="D61" s="819" t="s">
        <v>3274</v>
      </c>
      <c r="E61" s="820" t="s">
        <v>2236</v>
      </c>
      <c r="F61" s="738" t="s">
        <v>2204</v>
      </c>
      <c r="G61" s="738" t="s">
        <v>2389</v>
      </c>
      <c r="H61" s="738" t="s">
        <v>562</v>
      </c>
      <c r="I61" s="738" t="s">
        <v>2390</v>
      </c>
      <c r="J61" s="738" t="s">
        <v>2391</v>
      </c>
      <c r="K61" s="738" t="s">
        <v>2392</v>
      </c>
      <c r="L61" s="739">
        <v>256.67</v>
      </c>
      <c r="M61" s="739">
        <v>256.67</v>
      </c>
      <c r="N61" s="738">
        <v>1</v>
      </c>
      <c r="O61" s="821">
        <v>1</v>
      </c>
      <c r="P61" s="739"/>
      <c r="Q61" s="754">
        <v>0</v>
      </c>
      <c r="R61" s="738"/>
      <c r="S61" s="754">
        <v>0</v>
      </c>
      <c r="T61" s="821"/>
      <c r="U61" s="777">
        <v>0</v>
      </c>
    </row>
    <row r="62" spans="1:21" ht="14.4" customHeight="1" x14ac:dyDescent="0.3">
      <c r="A62" s="737">
        <v>7</v>
      </c>
      <c r="B62" s="738" t="s">
        <v>1972</v>
      </c>
      <c r="C62" s="738" t="s">
        <v>2207</v>
      </c>
      <c r="D62" s="819" t="s">
        <v>3274</v>
      </c>
      <c r="E62" s="820" t="s">
        <v>2236</v>
      </c>
      <c r="F62" s="738" t="s">
        <v>2204</v>
      </c>
      <c r="G62" s="738" t="s">
        <v>2393</v>
      </c>
      <c r="H62" s="738" t="s">
        <v>607</v>
      </c>
      <c r="I62" s="738" t="s">
        <v>1373</v>
      </c>
      <c r="J62" s="738" t="s">
        <v>1374</v>
      </c>
      <c r="K62" s="738" t="s">
        <v>2038</v>
      </c>
      <c r="L62" s="739">
        <v>41.63</v>
      </c>
      <c r="M62" s="739">
        <v>41.63</v>
      </c>
      <c r="N62" s="738">
        <v>1</v>
      </c>
      <c r="O62" s="821">
        <v>0.5</v>
      </c>
      <c r="P62" s="739"/>
      <c r="Q62" s="754">
        <v>0</v>
      </c>
      <c r="R62" s="738"/>
      <c r="S62" s="754">
        <v>0</v>
      </c>
      <c r="T62" s="821"/>
      <c r="U62" s="777">
        <v>0</v>
      </c>
    </row>
    <row r="63" spans="1:21" ht="14.4" customHeight="1" x14ac:dyDescent="0.3">
      <c r="A63" s="737">
        <v>7</v>
      </c>
      <c r="B63" s="738" t="s">
        <v>1972</v>
      </c>
      <c r="C63" s="738" t="s">
        <v>2207</v>
      </c>
      <c r="D63" s="819" t="s">
        <v>3274</v>
      </c>
      <c r="E63" s="820" t="s">
        <v>2236</v>
      </c>
      <c r="F63" s="738" t="s">
        <v>2204</v>
      </c>
      <c r="G63" s="738" t="s">
        <v>2394</v>
      </c>
      <c r="H63" s="738" t="s">
        <v>562</v>
      </c>
      <c r="I63" s="738" t="s">
        <v>2395</v>
      </c>
      <c r="J63" s="738" t="s">
        <v>2396</v>
      </c>
      <c r="K63" s="738" t="s">
        <v>2397</v>
      </c>
      <c r="L63" s="739">
        <v>0</v>
      </c>
      <c r="M63" s="739">
        <v>0</v>
      </c>
      <c r="N63" s="738">
        <v>1</v>
      </c>
      <c r="O63" s="821">
        <v>0.5</v>
      </c>
      <c r="P63" s="739"/>
      <c r="Q63" s="754"/>
      <c r="R63" s="738"/>
      <c r="S63" s="754">
        <v>0</v>
      </c>
      <c r="T63" s="821"/>
      <c r="U63" s="777">
        <v>0</v>
      </c>
    </row>
    <row r="64" spans="1:21" ht="14.4" customHeight="1" x14ac:dyDescent="0.3">
      <c r="A64" s="737">
        <v>7</v>
      </c>
      <c r="B64" s="738" t="s">
        <v>1972</v>
      </c>
      <c r="C64" s="738" t="s">
        <v>2207</v>
      </c>
      <c r="D64" s="819" t="s">
        <v>3274</v>
      </c>
      <c r="E64" s="820" t="s">
        <v>2236</v>
      </c>
      <c r="F64" s="738" t="s">
        <v>2204</v>
      </c>
      <c r="G64" s="738" t="s">
        <v>2330</v>
      </c>
      <c r="H64" s="738" t="s">
        <v>607</v>
      </c>
      <c r="I64" s="738" t="s">
        <v>1951</v>
      </c>
      <c r="J64" s="738" t="s">
        <v>2189</v>
      </c>
      <c r="K64" s="738" t="s">
        <v>2156</v>
      </c>
      <c r="L64" s="739">
        <v>133.94</v>
      </c>
      <c r="M64" s="739">
        <v>133.94</v>
      </c>
      <c r="N64" s="738">
        <v>1</v>
      </c>
      <c r="O64" s="821">
        <v>0.5</v>
      </c>
      <c r="P64" s="739"/>
      <c r="Q64" s="754">
        <v>0</v>
      </c>
      <c r="R64" s="738"/>
      <c r="S64" s="754">
        <v>0</v>
      </c>
      <c r="T64" s="821"/>
      <c r="U64" s="777">
        <v>0</v>
      </c>
    </row>
    <row r="65" spans="1:21" ht="14.4" customHeight="1" x14ac:dyDescent="0.3">
      <c r="A65" s="737">
        <v>7</v>
      </c>
      <c r="B65" s="738" t="s">
        <v>1972</v>
      </c>
      <c r="C65" s="738" t="s">
        <v>2207</v>
      </c>
      <c r="D65" s="819" t="s">
        <v>3274</v>
      </c>
      <c r="E65" s="820" t="s">
        <v>2237</v>
      </c>
      <c r="F65" s="738" t="s">
        <v>2204</v>
      </c>
      <c r="G65" s="738" t="s">
        <v>2398</v>
      </c>
      <c r="H65" s="738" t="s">
        <v>562</v>
      </c>
      <c r="I65" s="738" t="s">
        <v>2399</v>
      </c>
      <c r="J65" s="738" t="s">
        <v>2400</v>
      </c>
      <c r="K65" s="738" t="s">
        <v>2401</v>
      </c>
      <c r="L65" s="739">
        <v>72.55</v>
      </c>
      <c r="M65" s="739">
        <v>72.55</v>
      </c>
      <c r="N65" s="738">
        <v>1</v>
      </c>
      <c r="O65" s="821">
        <v>0.5</v>
      </c>
      <c r="P65" s="739"/>
      <c r="Q65" s="754">
        <v>0</v>
      </c>
      <c r="R65" s="738"/>
      <c r="S65" s="754">
        <v>0</v>
      </c>
      <c r="T65" s="821"/>
      <c r="U65" s="777">
        <v>0</v>
      </c>
    </row>
    <row r="66" spans="1:21" ht="14.4" customHeight="1" x14ac:dyDescent="0.3">
      <c r="A66" s="737">
        <v>7</v>
      </c>
      <c r="B66" s="738" t="s">
        <v>1972</v>
      </c>
      <c r="C66" s="738" t="s">
        <v>2207</v>
      </c>
      <c r="D66" s="819" t="s">
        <v>3274</v>
      </c>
      <c r="E66" s="820" t="s">
        <v>2237</v>
      </c>
      <c r="F66" s="738" t="s">
        <v>2204</v>
      </c>
      <c r="G66" s="738" t="s">
        <v>2402</v>
      </c>
      <c r="H66" s="738" t="s">
        <v>607</v>
      </c>
      <c r="I66" s="738" t="s">
        <v>2403</v>
      </c>
      <c r="J66" s="738" t="s">
        <v>2404</v>
      </c>
      <c r="K66" s="738" t="s">
        <v>2405</v>
      </c>
      <c r="L66" s="739">
        <v>58.86</v>
      </c>
      <c r="M66" s="739">
        <v>58.86</v>
      </c>
      <c r="N66" s="738">
        <v>1</v>
      </c>
      <c r="O66" s="821">
        <v>0.5</v>
      </c>
      <c r="P66" s="739">
        <v>58.86</v>
      </c>
      <c r="Q66" s="754">
        <v>1</v>
      </c>
      <c r="R66" s="738">
        <v>1</v>
      </c>
      <c r="S66" s="754">
        <v>1</v>
      </c>
      <c r="T66" s="821">
        <v>0.5</v>
      </c>
      <c r="U66" s="777">
        <v>1</v>
      </c>
    </row>
    <row r="67" spans="1:21" ht="14.4" customHeight="1" x14ac:dyDescent="0.3">
      <c r="A67" s="737">
        <v>7</v>
      </c>
      <c r="B67" s="738" t="s">
        <v>1972</v>
      </c>
      <c r="C67" s="738" t="s">
        <v>2207</v>
      </c>
      <c r="D67" s="819" t="s">
        <v>3274</v>
      </c>
      <c r="E67" s="820" t="s">
        <v>2237</v>
      </c>
      <c r="F67" s="738" t="s">
        <v>2204</v>
      </c>
      <c r="G67" s="738" t="s">
        <v>2402</v>
      </c>
      <c r="H67" s="738" t="s">
        <v>607</v>
      </c>
      <c r="I67" s="738" t="s">
        <v>2406</v>
      </c>
      <c r="J67" s="738" t="s">
        <v>2066</v>
      </c>
      <c r="K67" s="738" t="s">
        <v>2407</v>
      </c>
      <c r="L67" s="739">
        <v>181.13</v>
      </c>
      <c r="M67" s="739">
        <v>181.13</v>
      </c>
      <c r="N67" s="738">
        <v>1</v>
      </c>
      <c r="O67" s="821">
        <v>0.5</v>
      </c>
      <c r="P67" s="739">
        <v>181.13</v>
      </c>
      <c r="Q67" s="754">
        <v>1</v>
      </c>
      <c r="R67" s="738">
        <v>1</v>
      </c>
      <c r="S67" s="754">
        <v>1</v>
      </c>
      <c r="T67" s="821">
        <v>0.5</v>
      </c>
      <c r="U67" s="777">
        <v>1</v>
      </c>
    </row>
    <row r="68" spans="1:21" ht="14.4" customHeight="1" x14ac:dyDescent="0.3">
      <c r="A68" s="737">
        <v>7</v>
      </c>
      <c r="B68" s="738" t="s">
        <v>1972</v>
      </c>
      <c r="C68" s="738" t="s">
        <v>2207</v>
      </c>
      <c r="D68" s="819" t="s">
        <v>3274</v>
      </c>
      <c r="E68" s="820" t="s">
        <v>2237</v>
      </c>
      <c r="F68" s="738" t="s">
        <v>2204</v>
      </c>
      <c r="G68" s="738" t="s">
        <v>2276</v>
      </c>
      <c r="H68" s="738" t="s">
        <v>607</v>
      </c>
      <c r="I68" s="738" t="s">
        <v>2359</v>
      </c>
      <c r="J68" s="738" t="s">
        <v>2340</v>
      </c>
      <c r="K68" s="738" t="s">
        <v>2360</v>
      </c>
      <c r="L68" s="739">
        <v>70.540000000000006</v>
      </c>
      <c r="M68" s="739">
        <v>70.540000000000006</v>
      </c>
      <c r="N68" s="738">
        <v>1</v>
      </c>
      <c r="O68" s="821">
        <v>0.5</v>
      </c>
      <c r="P68" s="739">
        <v>70.540000000000006</v>
      </c>
      <c r="Q68" s="754">
        <v>1</v>
      </c>
      <c r="R68" s="738">
        <v>1</v>
      </c>
      <c r="S68" s="754">
        <v>1</v>
      </c>
      <c r="T68" s="821">
        <v>0.5</v>
      </c>
      <c r="U68" s="777">
        <v>1</v>
      </c>
    </row>
    <row r="69" spans="1:21" ht="14.4" customHeight="1" x14ac:dyDescent="0.3">
      <c r="A69" s="737">
        <v>7</v>
      </c>
      <c r="B69" s="738" t="s">
        <v>1972</v>
      </c>
      <c r="C69" s="738" t="s">
        <v>2207</v>
      </c>
      <c r="D69" s="819" t="s">
        <v>3274</v>
      </c>
      <c r="E69" s="820" t="s">
        <v>2237</v>
      </c>
      <c r="F69" s="738" t="s">
        <v>2204</v>
      </c>
      <c r="G69" s="738" t="s">
        <v>2408</v>
      </c>
      <c r="H69" s="738" t="s">
        <v>562</v>
      </c>
      <c r="I69" s="738" t="s">
        <v>2409</v>
      </c>
      <c r="J69" s="738" t="s">
        <v>2410</v>
      </c>
      <c r="K69" s="738" t="s">
        <v>2411</v>
      </c>
      <c r="L69" s="739">
        <v>50.64</v>
      </c>
      <c r="M69" s="739">
        <v>101.28</v>
      </c>
      <c r="N69" s="738">
        <v>2</v>
      </c>
      <c r="O69" s="821">
        <v>0.5</v>
      </c>
      <c r="P69" s="739"/>
      <c r="Q69" s="754">
        <v>0</v>
      </c>
      <c r="R69" s="738"/>
      <c r="S69" s="754">
        <v>0</v>
      </c>
      <c r="T69" s="821"/>
      <c r="U69" s="777">
        <v>0</v>
      </c>
    </row>
    <row r="70" spans="1:21" ht="14.4" customHeight="1" x14ac:dyDescent="0.3">
      <c r="A70" s="737">
        <v>7</v>
      </c>
      <c r="B70" s="738" t="s">
        <v>1972</v>
      </c>
      <c r="C70" s="738" t="s">
        <v>2207</v>
      </c>
      <c r="D70" s="819" t="s">
        <v>3274</v>
      </c>
      <c r="E70" s="820" t="s">
        <v>2237</v>
      </c>
      <c r="F70" s="738" t="s">
        <v>2204</v>
      </c>
      <c r="G70" s="738" t="s">
        <v>2412</v>
      </c>
      <c r="H70" s="738" t="s">
        <v>562</v>
      </c>
      <c r="I70" s="738" t="s">
        <v>2413</v>
      </c>
      <c r="J70" s="738" t="s">
        <v>2414</v>
      </c>
      <c r="K70" s="738" t="s">
        <v>2415</v>
      </c>
      <c r="L70" s="739">
        <v>98.75</v>
      </c>
      <c r="M70" s="739">
        <v>98.75</v>
      </c>
      <c r="N70" s="738">
        <v>1</v>
      </c>
      <c r="O70" s="821">
        <v>0.5</v>
      </c>
      <c r="P70" s="739"/>
      <c r="Q70" s="754">
        <v>0</v>
      </c>
      <c r="R70" s="738"/>
      <c r="S70" s="754">
        <v>0</v>
      </c>
      <c r="T70" s="821"/>
      <c r="U70" s="777">
        <v>0</v>
      </c>
    </row>
    <row r="71" spans="1:21" ht="14.4" customHeight="1" x14ac:dyDescent="0.3">
      <c r="A71" s="737">
        <v>7</v>
      </c>
      <c r="B71" s="738" t="s">
        <v>1972</v>
      </c>
      <c r="C71" s="738" t="s">
        <v>2207</v>
      </c>
      <c r="D71" s="819" t="s">
        <v>3274</v>
      </c>
      <c r="E71" s="820" t="s">
        <v>2237</v>
      </c>
      <c r="F71" s="738" t="s">
        <v>2204</v>
      </c>
      <c r="G71" s="738" t="s">
        <v>2412</v>
      </c>
      <c r="H71" s="738" t="s">
        <v>562</v>
      </c>
      <c r="I71" s="738" t="s">
        <v>2416</v>
      </c>
      <c r="J71" s="738" t="s">
        <v>2417</v>
      </c>
      <c r="K71" s="738" t="s">
        <v>2418</v>
      </c>
      <c r="L71" s="739">
        <v>98.75</v>
      </c>
      <c r="M71" s="739">
        <v>197.5</v>
      </c>
      <c r="N71" s="738">
        <v>2</v>
      </c>
      <c r="O71" s="821">
        <v>0.5</v>
      </c>
      <c r="P71" s="739"/>
      <c r="Q71" s="754">
        <v>0</v>
      </c>
      <c r="R71" s="738"/>
      <c r="S71" s="754">
        <v>0</v>
      </c>
      <c r="T71" s="821"/>
      <c r="U71" s="777">
        <v>0</v>
      </c>
    </row>
    <row r="72" spans="1:21" ht="14.4" customHeight="1" x14ac:dyDescent="0.3">
      <c r="A72" s="737">
        <v>7</v>
      </c>
      <c r="B72" s="738" t="s">
        <v>1972</v>
      </c>
      <c r="C72" s="738" t="s">
        <v>2207</v>
      </c>
      <c r="D72" s="819" t="s">
        <v>3274</v>
      </c>
      <c r="E72" s="820" t="s">
        <v>2237</v>
      </c>
      <c r="F72" s="738" t="s">
        <v>2204</v>
      </c>
      <c r="G72" s="738" t="s">
        <v>2419</v>
      </c>
      <c r="H72" s="738" t="s">
        <v>562</v>
      </c>
      <c r="I72" s="738" t="s">
        <v>2420</v>
      </c>
      <c r="J72" s="738" t="s">
        <v>2421</v>
      </c>
      <c r="K72" s="738" t="s">
        <v>2422</v>
      </c>
      <c r="L72" s="739">
        <v>0</v>
      </c>
      <c r="M72" s="739">
        <v>0</v>
      </c>
      <c r="N72" s="738">
        <v>1</v>
      </c>
      <c r="O72" s="821">
        <v>1</v>
      </c>
      <c r="P72" s="739">
        <v>0</v>
      </c>
      <c r="Q72" s="754"/>
      <c r="R72" s="738">
        <v>1</v>
      </c>
      <c r="S72" s="754">
        <v>1</v>
      </c>
      <c r="T72" s="821">
        <v>1</v>
      </c>
      <c r="U72" s="777">
        <v>1</v>
      </c>
    </row>
    <row r="73" spans="1:21" ht="14.4" customHeight="1" x14ac:dyDescent="0.3">
      <c r="A73" s="737">
        <v>7</v>
      </c>
      <c r="B73" s="738" t="s">
        <v>1972</v>
      </c>
      <c r="C73" s="738" t="s">
        <v>2207</v>
      </c>
      <c r="D73" s="819" t="s">
        <v>3274</v>
      </c>
      <c r="E73" s="820" t="s">
        <v>2237</v>
      </c>
      <c r="F73" s="738" t="s">
        <v>2204</v>
      </c>
      <c r="G73" s="738" t="s">
        <v>2419</v>
      </c>
      <c r="H73" s="738" t="s">
        <v>562</v>
      </c>
      <c r="I73" s="738" t="s">
        <v>2423</v>
      </c>
      <c r="J73" s="738" t="s">
        <v>2424</v>
      </c>
      <c r="K73" s="738" t="s">
        <v>2425</v>
      </c>
      <c r="L73" s="739">
        <v>0</v>
      </c>
      <c r="M73" s="739">
        <v>0</v>
      </c>
      <c r="N73" s="738">
        <v>1</v>
      </c>
      <c r="O73" s="821">
        <v>1</v>
      </c>
      <c r="P73" s="739">
        <v>0</v>
      </c>
      <c r="Q73" s="754"/>
      <c r="R73" s="738">
        <v>1</v>
      </c>
      <c r="S73" s="754">
        <v>1</v>
      </c>
      <c r="T73" s="821">
        <v>1</v>
      </c>
      <c r="U73" s="777">
        <v>1</v>
      </c>
    </row>
    <row r="74" spans="1:21" ht="14.4" customHeight="1" x14ac:dyDescent="0.3">
      <c r="A74" s="737">
        <v>7</v>
      </c>
      <c r="B74" s="738" t="s">
        <v>1972</v>
      </c>
      <c r="C74" s="738" t="s">
        <v>2207</v>
      </c>
      <c r="D74" s="819" t="s">
        <v>3274</v>
      </c>
      <c r="E74" s="820" t="s">
        <v>2237</v>
      </c>
      <c r="F74" s="738" t="s">
        <v>2204</v>
      </c>
      <c r="G74" s="738" t="s">
        <v>2426</v>
      </c>
      <c r="H74" s="738" t="s">
        <v>562</v>
      </c>
      <c r="I74" s="738" t="s">
        <v>2427</v>
      </c>
      <c r="J74" s="738" t="s">
        <v>1314</v>
      </c>
      <c r="K74" s="738" t="s">
        <v>2428</v>
      </c>
      <c r="L74" s="739">
        <v>27.5</v>
      </c>
      <c r="M74" s="739">
        <v>27.5</v>
      </c>
      <c r="N74" s="738">
        <v>1</v>
      </c>
      <c r="O74" s="821">
        <v>0.5</v>
      </c>
      <c r="P74" s="739">
        <v>27.5</v>
      </c>
      <c r="Q74" s="754">
        <v>1</v>
      </c>
      <c r="R74" s="738">
        <v>1</v>
      </c>
      <c r="S74" s="754">
        <v>1</v>
      </c>
      <c r="T74" s="821">
        <v>0.5</v>
      </c>
      <c r="U74" s="777">
        <v>1</v>
      </c>
    </row>
    <row r="75" spans="1:21" ht="14.4" customHeight="1" x14ac:dyDescent="0.3">
      <c r="A75" s="737">
        <v>7</v>
      </c>
      <c r="B75" s="738" t="s">
        <v>1972</v>
      </c>
      <c r="C75" s="738" t="s">
        <v>2207</v>
      </c>
      <c r="D75" s="819" t="s">
        <v>3274</v>
      </c>
      <c r="E75" s="820" t="s">
        <v>2237</v>
      </c>
      <c r="F75" s="738" t="s">
        <v>2204</v>
      </c>
      <c r="G75" s="738" t="s">
        <v>2261</v>
      </c>
      <c r="H75" s="738" t="s">
        <v>607</v>
      </c>
      <c r="I75" s="738" t="s">
        <v>2429</v>
      </c>
      <c r="J75" s="738" t="s">
        <v>1216</v>
      </c>
      <c r="K75" s="738" t="s">
        <v>2430</v>
      </c>
      <c r="L75" s="739">
        <v>24.22</v>
      </c>
      <c r="M75" s="739">
        <v>24.22</v>
      </c>
      <c r="N75" s="738">
        <v>1</v>
      </c>
      <c r="O75" s="821">
        <v>0.5</v>
      </c>
      <c r="P75" s="739">
        <v>24.22</v>
      </c>
      <c r="Q75" s="754">
        <v>1</v>
      </c>
      <c r="R75" s="738">
        <v>1</v>
      </c>
      <c r="S75" s="754">
        <v>1</v>
      </c>
      <c r="T75" s="821">
        <v>0.5</v>
      </c>
      <c r="U75" s="777">
        <v>1</v>
      </c>
    </row>
    <row r="76" spans="1:21" ht="14.4" customHeight="1" x14ac:dyDescent="0.3">
      <c r="A76" s="737">
        <v>7</v>
      </c>
      <c r="B76" s="738" t="s">
        <v>1972</v>
      </c>
      <c r="C76" s="738" t="s">
        <v>2207</v>
      </c>
      <c r="D76" s="819" t="s">
        <v>3274</v>
      </c>
      <c r="E76" s="820" t="s">
        <v>2237</v>
      </c>
      <c r="F76" s="738" t="s">
        <v>2204</v>
      </c>
      <c r="G76" s="738" t="s">
        <v>2261</v>
      </c>
      <c r="H76" s="738" t="s">
        <v>562</v>
      </c>
      <c r="I76" s="738" t="s">
        <v>2431</v>
      </c>
      <c r="J76" s="738" t="s">
        <v>1216</v>
      </c>
      <c r="K76" s="738" t="s">
        <v>2432</v>
      </c>
      <c r="L76" s="739">
        <v>24.22</v>
      </c>
      <c r="M76" s="739">
        <v>48.44</v>
      </c>
      <c r="N76" s="738">
        <v>2</v>
      </c>
      <c r="O76" s="821">
        <v>1.5</v>
      </c>
      <c r="P76" s="739">
        <v>24.22</v>
      </c>
      <c r="Q76" s="754">
        <v>0.5</v>
      </c>
      <c r="R76" s="738">
        <v>1</v>
      </c>
      <c r="S76" s="754">
        <v>0.5</v>
      </c>
      <c r="T76" s="821">
        <v>1</v>
      </c>
      <c r="U76" s="777">
        <v>0.66666666666666663</v>
      </c>
    </row>
    <row r="77" spans="1:21" ht="14.4" customHeight="1" x14ac:dyDescent="0.3">
      <c r="A77" s="737">
        <v>7</v>
      </c>
      <c r="B77" s="738" t="s">
        <v>1972</v>
      </c>
      <c r="C77" s="738" t="s">
        <v>2207</v>
      </c>
      <c r="D77" s="819" t="s">
        <v>3274</v>
      </c>
      <c r="E77" s="820" t="s">
        <v>2237</v>
      </c>
      <c r="F77" s="738" t="s">
        <v>2204</v>
      </c>
      <c r="G77" s="738" t="s">
        <v>2246</v>
      </c>
      <c r="H77" s="738" t="s">
        <v>562</v>
      </c>
      <c r="I77" s="738" t="s">
        <v>2433</v>
      </c>
      <c r="J77" s="738" t="s">
        <v>2434</v>
      </c>
      <c r="K77" s="738" t="s">
        <v>2435</v>
      </c>
      <c r="L77" s="739">
        <v>0</v>
      </c>
      <c r="M77" s="739">
        <v>0</v>
      </c>
      <c r="N77" s="738">
        <v>2</v>
      </c>
      <c r="O77" s="821">
        <v>0.5</v>
      </c>
      <c r="P77" s="739">
        <v>0</v>
      </c>
      <c r="Q77" s="754"/>
      <c r="R77" s="738">
        <v>2</v>
      </c>
      <c r="S77" s="754">
        <v>1</v>
      </c>
      <c r="T77" s="821">
        <v>0.5</v>
      </c>
      <c r="U77" s="777">
        <v>1</v>
      </c>
    </row>
    <row r="78" spans="1:21" ht="14.4" customHeight="1" x14ac:dyDescent="0.3">
      <c r="A78" s="737">
        <v>7</v>
      </c>
      <c r="B78" s="738" t="s">
        <v>1972</v>
      </c>
      <c r="C78" s="738" t="s">
        <v>2207</v>
      </c>
      <c r="D78" s="819" t="s">
        <v>3274</v>
      </c>
      <c r="E78" s="820" t="s">
        <v>2237</v>
      </c>
      <c r="F78" s="738" t="s">
        <v>2204</v>
      </c>
      <c r="G78" s="738" t="s">
        <v>2436</v>
      </c>
      <c r="H78" s="738" t="s">
        <v>562</v>
      </c>
      <c r="I78" s="738" t="s">
        <v>2437</v>
      </c>
      <c r="J78" s="738" t="s">
        <v>2438</v>
      </c>
      <c r="K78" s="738" t="s">
        <v>2439</v>
      </c>
      <c r="L78" s="739">
        <v>289.62</v>
      </c>
      <c r="M78" s="739">
        <v>289.62</v>
      </c>
      <c r="N78" s="738">
        <v>1</v>
      </c>
      <c r="O78" s="821">
        <v>0.5</v>
      </c>
      <c r="P78" s="739"/>
      <c r="Q78" s="754">
        <v>0</v>
      </c>
      <c r="R78" s="738"/>
      <c r="S78" s="754">
        <v>0</v>
      </c>
      <c r="T78" s="821"/>
      <c r="U78" s="777">
        <v>0</v>
      </c>
    </row>
    <row r="79" spans="1:21" ht="14.4" customHeight="1" x14ac:dyDescent="0.3">
      <c r="A79" s="737">
        <v>7</v>
      </c>
      <c r="B79" s="738" t="s">
        <v>1972</v>
      </c>
      <c r="C79" s="738" t="s">
        <v>2207</v>
      </c>
      <c r="D79" s="819" t="s">
        <v>3274</v>
      </c>
      <c r="E79" s="820" t="s">
        <v>2237</v>
      </c>
      <c r="F79" s="738" t="s">
        <v>2204</v>
      </c>
      <c r="G79" s="738" t="s">
        <v>2313</v>
      </c>
      <c r="H79" s="738" t="s">
        <v>562</v>
      </c>
      <c r="I79" s="738" t="s">
        <v>2314</v>
      </c>
      <c r="J79" s="738" t="s">
        <v>2315</v>
      </c>
      <c r="K79" s="738" t="s">
        <v>2316</v>
      </c>
      <c r="L79" s="739">
        <v>61.97</v>
      </c>
      <c r="M79" s="739">
        <v>61.97</v>
      </c>
      <c r="N79" s="738">
        <v>1</v>
      </c>
      <c r="O79" s="821">
        <v>1</v>
      </c>
      <c r="P79" s="739">
        <v>61.97</v>
      </c>
      <c r="Q79" s="754">
        <v>1</v>
      </c>
      <c r="R79" s="738">
        <v>1</v>
      </c>
      <c r="S79" s="754">
        <v>1</v>
      </c>
      <c r="T79" s="821">
        <v>1</v>
      </c>
      <c r="U79" s="777">
        <v>1</v>
      </c>
    </row>
    <row r="80" spans="1:21" ht="14.4" customHeight="1" x14ac:dyDescent="0.3">
      <c r="A80" s="737">
        <v>7</v>
      </c>
      <c r="B80" s="738" t="s">
        <v>1972</v>
      </c>
      <c r="C80" s="738" t="s">
        <v>2207</v>
      </c>
      <c r="D80" s="819" t="s">
        <v>3274</v>
      </c>
      <c r="E80" s="820" t="s">
        <v>2237</v>
      </c>
      <c r="F80" s="738" t="s">
        <v>2204</v>
      </c>
      <c r="G80" s="738" t="s">
        <v>2331</v>
      </c>
      <c r="H80" s="738" t="s">
        <v>562</v>
      </c>
      <c r="I80" s="738" t="s">
        <v>2440</v>
      </c>
      <c r="J80" s="738" t="s">
        <v>2333</v>
      </c>
      <c r="K80" s="738" t="s">
        <v>2441</v>
      </c>
      <c r="L80" s="739">
        <v>50.32</v>
      </c>
      <c r="M80" s="739">
        <v>50.32</v>
      </c>
      <c r="N80" s="738">
        <v>1</v>
      </c>
      <c r="O80" s="821">
        <v>1</v>
      </c>
      <c r="P80" s="739">
        <v>50.32</v>
      </c>
      <c r="Q80" s="754">
        <v>1</v>
      </c>
      <c r="R80" s="738">
        <v>1</v>
      </c>
      <c r="S80" s="754">
        <v>1</v>
      </c>
      <c r="T80" s="821">
        <v>1</v>
      </c>
      <c r="U80" s="777">
        <v>1</v>
      </c>
    </row>
    <row r="81" spans="1:21" ht="14.4" customHeight="1" x14ac:dyDescent="0.3">
      <c r="A81" s="737">
        <v>7</v>
      </c>
      <c r="B81" s="738" t="s">
        <v>1972</v>
      </c>
      <c r="C81" s="738" t="s">
        <v>2207</v>
      </c>
      <c r="D81" s="819" t="s">
        <v>3274</v>
      </c>
      <c r="E81" s="820" t="s">
        <v>2239</v>
      </c>
      <c r="F81" s="738" t="s">
        <v>2204</v>
      </c>
      <c r="G81" s="738" t="s">
        <v>2442</v>
      </c>
      <c r="H81" s="738" t="s">
        <v>607</v>
      </c>
      <c r="I81" s="738" t="s">
        <v>2443</v>
      </c>
      <c r="J81" s="738" t="s">
        <v>2444</v>
      </c>
      <c r="K81" s="738" t="s">
        <v>2445</v>
      </c>
      <c r="L81" s="739">
        <v>9.4</v>
      </c>
      <c r="M81" s="739">
        <v>9.4</v>
      </c>
      <c r="N81" s="738">
        <v>1</v>
      </c>
      <c r="O81" s="821">
        <v>0.5</v>
      </c>
      <c r="P81" s="739">
        <v>9.4</v>
      </c>
      <c r="Q81" s="754">
        <v>1</v>
      </c>
      <c r="R81" s="738">
        <v>1</v>
      </c>
      <c r="S81" s="754">
        <v>1</v>
      </c>
      <c r="T81" s="821">
        <v>0.5</v>
      </c>
      <c r="U81" s="777">
        <v>1</v>
      </c>
    </row>
    <row r="82" spans="1:21" ht="14.4" customHeight="1" x14ac:dyDescent="0.3">
      <c r="A82" s="737">
        <v>7</v>
      </c>
      <c r="B82" s="738" t="s">
        <v>1972</v>
      </c>
      <c r="C82" s="738" t="s">
        <v>2207</v>
      </c>
      <c r="D82" s="819" t="s">
        <v>3274</v>
      </c>
      <c r="E82" s="820" t="s">
        <v>2239</v>
      </c>
      <c r="F82" s="738" t="s">
        <v>2204</v>
      </c>
      <c r="G82" s="738" t="s">
        <v>2446</v>
      </c>
      <c r="H82" s="738" t="s">
        <v>562</v>
      </c>
      <c r="I82" s="738" t="s">
        <v>788</v>
      </c>
      <c r="J82" s="738" t="s">
        <v>789</v>
      </c>
      <c r="K82" s="738" t="s">
        <v>2447</v>
      </c>
      <c r="L82" s="739">
        <v>0</v>
      </c>
      <c r="M82" s="739">
        <v>0</v>
      </c>
      <c r="N82" s="738">
        <v>2</v>
      </c>
      <c r="O82" s="821">
        <v>1</v>
      </c>
      <c r="P82" s="739"/>
      <c r="Q82" s="754"/>
      <c r="R82" s="738"/>
      <c r="S82" s="754">
        <v>0</v>
      </c>
      <c r="T82" s="821"/>
      <c r="U82" s="777">
        <v>0</v>
      </c>
    </row>
    <row r="83" spans="1:21" ht="14.4" customHeight="1" x14ac:dyDescent="0.3">
      <c r="A83" s="737">
        <v>7</v>
      </c>
      <c r="B83" s="738" t="s">
        <v>1972</v>
      </c>
      <c r="C83" s="738" t="s">
        <v>2207</v>
      </c>
      <c r="D83" s="819" t="s">
        <v>3274</v>
      </c>
      <c r="E83" s="820" t="s">
        <v>2239</v>
      </c>
      <c r="F83" s="738" t="s">
        <v>2204</v>
      </c>
      <c r="G83" s="738" t="s">
        <v>2448</v>
      </c>
      <c r="H83" s="738" t="s">
        <v>607</v>
      </c>
      <c r="I83" s="738" t="s">
        <v>2449</v>
      </c>
      <c r="J83" s="738" t="s">
        <v>2158</v>
      </c>
      <c r="K83" s="738" t="s">
        <v>2282</v>
      </c>
      <c r="L83" s="739">
        <v>158.96</v>
      </c>
      <c r="M83" s="739">
        <v>476.88</v>
      </c>
      <c r="N83" s="738">
        <v>3</v>
      </c>
      <c r="O83" s="821">
        <v>0.5</v>
      </c>
      <c r="P83" s="739">
        <v>476.88</v>
      </c>
      <c r="Q83" s="754">
        <v>1</v>
      </c>
      <c r="R83" s="738">
        <v>3</v>
      </c>
      <c r="S83" s="754">
        <v>1</v>
      </c>
      <c r="T83" s="821">
        <v>0.5</v>
      </c>
      <c r="U83" s="777">
        <v>1</v>
      </c>
    </row>
    <row r="84" spans="1:21" ht="14.4" customHeight="1" x14ac:dyDescent="0.3">
      <c r="A84" s="737">
        <v>7</v>
      </c>
      <c r="B84" s="738" t="s">
        <v>1972</v>
      </c>
      <c r="C84" s="738" t="s">
        <v>2207</v>
      </c>
      <c r="D84" s="819" t="s">
        <v>3274</v>
      </c>
      <c r="E84" s="820" t="s">
        <v>2239</v>
      </c>
      <c r="F84" s="738" t="s">
        <v>2204</v>
      </c>
      <c r="G84" s="738" t="s">
        <v>2450</v>
      </c>
      <c r="H84" s="738" t="s">
        <v>562</v>
      </c>
      <c r="I84" s="738" t="s">
        <v>2451</v>
      </c>
      <c r="J84" s="738" t="s">
        <v>2452</v>
      </c>
      <c r="K84" s="738" t="s">
        <v>2453</v>
      </c>
      <c r="L84" s="739">
        <v>79.64</v>
      </c>
      <c r="M84" s="739">
        <v>79.64</v>
      </c>
      <c r="N84" s="738">
        <v>1</v>
      </c>
      <c r="O84" s="821">
        <v>0.5</v>
      </c>
      <c r="P84" s="739"/>
      <c r="Q84" s="754">
        <v>0</v>
      </c>
      <c r="R84" s="738"/>
      <c r="S84" s="754">
        <v>0</v>
      </c>
      <c r="T84" s="821"/>
      <c r="U84" s="777">
        <v>0</v>
      </c>
    </row>
    <row r="85" spans="1:21" ht="14.4" customHeight="1" x14ac:dyDescent="0.3">
      <c r="A85" s="737">
        <v>7</v>
      </c>
      <c r="B85" s="738" t="s">
        <v>1972</v>
      </c>
      <c r="C85" s="738" t="s">
        <v>2207</v>
      </c>
      <c r="D85" s="819" t="s">
        <v>3274</v>
      </c>
      <c r="E85" s="820" t="s">
        <v>2239</v>
      </c>
      <c r="F85" s="738" t="s">
        <v>2204</v>
      </c>
      <c r="G85" s="738" t="s">
        <v>2419</v>
      </c>
      <c r="H85" s="738" t="s">
        <v>562</v>
      </c>
      <c r="I85" s="738" t="s">
        <v>2454</v>
      </c>
      <c r="J85" s="738" t="s">
        <v>2455</v>
      </c>
      <c r="K85" s="738" t="s">
        <v>2456</v>
      </c>
      <c r="L85" s="739">
        <v>0</v>
      </c>
      <c r="M85" s="739">
        <v>0</v>
      </c>
      <c r="N85" s="738">
        <v>1</v>
      </c>
      <c r="O85" s="821">
        <v>0.5</v>
      </c>
      <c r="P85" s="739"/>
      <c r="Q85" s="754"/>
      <c r="R85" s="738"/>
      <c r="S85" s="754">
        <v>0</v>
      </c>
      <c r="T85" s="821"/>
      <c r="U85" s="777">
        <v>0</v>
      </c>
    </row>
    <row r="86" spans="1:21" ht="14.4" customHeight="1" x14ac:dyDescent="0.3">
      <c r="A86" s="737">
        <v>7</v>
      </c>
      <c r="B86" s="738" t="s">
        <v>1972</v>
      </c>
      <c r="C86" s="738" t="s">
        <v>2207</v>
      </c>
      <c r="D86" s="819" t="s">
        <v>3274</v>
      </c>
      <c r="E86" s="820" t="s">
        <v>2239</v>
      </c>
      <c r="F86" s="738" t="s">
        <v>2204</v>
      </c>
      <c r="G86" s="738" t="s">
        <v>2457</v>
      </c>
      <c r="H86" s="738" t="s">
        <v>562</v>
      </c>
      <c r="I86" s="738" t="s">
        <v>2458</v>
      </c>
      <c r="J86" s="738" t="s">
        <v>2459</v>
      </c>
      <c r="K86" s="738" t="s">
        <v>2460</v>
      </c>
      <c r="L86" s="739">
        <v>195.77</v>
      </c>
      <c r="M86" s="739">
        <v>391.54</v>
      </c>
      <c r="N86" s="738">
        <v>2</v>
      </c>
      <c r="O86" s="821">
        <v>1.5</v>
      </c>
      <c r="P86" s="739">
        <v>391.54</v>
      </c>
      <c r="Q86" s="754">
        <v>1</v>
      </c>
      <c r="R86" s="738">
        <v>2</v>
      </c>
      <c r="S86" s="754">
        <v>1</v>
      </c>
      <c r="T86" s="821">
        <v>1.5</v>
      </c>
      <c r="U86" s="777">
        <v>1</v>
      </c>
    </row>
    <row r="87" spans="1:21" ht="14.4" customHeight="1" x14ac:dyDescent="0.3">
      <c r="A87" s="737">
        <v>7</v>
      </c>
      <c r="B87" s="738" t="s">
        <v>1972</v>
      </c>
      <c r="C87" s="738" t="s">
        <v>2207</v>
      </c>
      <c r="D87" s="819" t="s">
        <v>3274</v>
      </c>
      <c r="E87" s="820" t="s">
        <v>2239</v>
      </c>
      <c r="F87" s="738" t="s">
        <v>2204</v>
      </c>
      <c r="G87" s="738" t="s">
        <v>2426</v>
      </c>
      <c r="H87" s="738" t="s">
        <v>562</v>
      </c>
      <c r="I87" s="738" t="s">
        <v>968</v>
      </c>
      <c r="J87" s="738" t="s">
        <v>2461</v>
      </c>
      <c r="K87" s="738" t="s">
        <v>2462</v>
      </c>
      <c r="L87" s="739">
        <v>234.07</v>
      </c>
      <c r="M87" s="739">
        <v>234.07</v>
      </c>
      <c r="N87" s="738">
        <v>1</v>
      </c>
      <c r="O87" s="821">
        <v>0.5</v>
      </c>
      <c r="P87" s="739"/>
      <c r="Q87" s="754">
        <v>0</v>
      </c>
      <c r="R87" s="738"/>
      <c r="S87" s="754">
        <v>0</v>
      </c>
      <c r="T87" s="821"/>
      <c r="U87" s="777">
        <v>0</v>
      </c>
    </row>
    <row r="88" spans="1:21" ht="14.4" customHeight="1" x14ac:dyDescent="0.3">
      <c r="A88" s="737">
        <v>7</v>
      </c>
      <c r="B88" s="738" t="s">
        <v>1972</v>
      </c>
      <c r="C88" s="738" t="s">
        <v>2207</v>
      </c>
      <c r="D88" s="819" t="s">
        <v>3274</v>
      </c>
      <c r="E88" s="820" t="s">
        <v>2239</v>
      </c>
      <c r="F88" s="738" t="s">
        <v>2204</v>
      </c>
      <c r="G88" s="738" t="s">
        <v>2463</v>
      </c>
      <c r="H88" s="738" t="s">
        <v>607</v>
      </c>
      <c r="I88" s="738" t="s">
        <v>2464</v>
      </c>
      <c r="J88" s="738" t="s">
        <v>2465</v>
      </c>
      <c r="K88" s="738" t="s">
        <v>2466</v>
      </c>
      <c r="L88" s="739">
        <v>524.45000000000005</v>
      </c>
      <c r="M88" s="739">
        <v>524.45000000000005</v>
      </c>
      <c r="N88" s="738">
        <v>1</v>
      </c>
      <c r="O88" s="821">
        <v>0.5</v>
      </c>
      <c r="P88" s="739"/>
      <c r="Q88" s="754">
        <v>0</v>
      </c>
      <c r="R88" s="738"/>
      <c r="S88" s="754">
        <v>0</v>
      </c>
      <c r="T88" s="821"/>
      <c r="U88" s="777">
        <v>0</v>
      </c>
    </row>
    <row r="89" spans="1:21" ht="14.4" customHeight="1" x14ac:dyDescent="0.3">
      <c r="A89" s="737">
        <v>7</v>
      </c>
      <c r="B89" s="738" t="s">
        <v>1972</v>
      </c>
      <c r="C89" s="738" t="s">
        <v>2207</v>
      </c>
      <c r="D89" s="819" t="s">
        <v>3274</v>
      </c>
      <c r="E89" s="820" t="s">
        <v>2239</v>
      </c>
      <c r="F89" s="738" t="s">
        <v>2204</v>
      </c>
      <c r="G89" s="738" t="s">
        <v>2467</v>
      </c>
      <c r="H89" s="738" t="s">
        <v>562</v>
      </c>
      <c r="I89" s="738" t="s">
        <v>2468</v>
      </c>
      <c r="J89" s="738" t="s">
        <v>1287</v>
      </c>
      <c r="K89" s="738" t="s">
        <v>2469</v>
      </c>
      <c r="L89" s="739">
        <v>42.54</v>
      </c>
      <c r="M89" s="739">
        <v>42.54</v>
      </c>
      <c r="N89" s="738">
        <v>1</v>
      </c>
      <c r="O89" s="821">
        <v>0.5</v>
      </c>
      <c r="P89" s="739">
        <v>42.54</v>
      </c>
      <c r="Q89" s="754">
        <v>1</v>
      </c>
      <c r="R89" s="738">
        <v>1</v>
      </c>
      <c r="S89" s="754">
        <v>1</v>
      </c>
      <c r="T89" s="821">
        <v>0.5</v>
      </c>
      <c r="U89" s="777">
        <v>1</v>
      </c>
    </row>
    <row r="90" spans="1:21" ht="14.4" customHeight="1" x14ac:dyDescent="0.3">
      <c r="A90" s="737">
        <v>7</v>
      </c>
      <c r="B90" s="738" t="s">
        <v>1972</v>
      </c>
      <c r="C90" s="738" t="s">
        <v>2207</v>
      </c>
      <c r="D90" s="819" t="s">
        <v>3274</v>
      </c>
      <c r="E90" s="820" t="s">
        <v>2239</v>
      </c>
      <c r="F90" s="738" t="s">
        <v>2204</v>
      </c>
      <c r="G90" s="738" t="s">
        <v>2268</v>
      </c>
      <c r="H90" s="738" t="s">
        <v>562</v>
      </c>
      <c r="I90" s="738" t="s">
        <v>2470</v>
      </c>
      <c r="J90" s="738" t="s">
        <v>2270</v>
      </c>
      <c r="K90" s="738" t="s">
        <v>2150</v>
      </c>
      <c r="L90" s="739">
        <v>0</v>
      </c>
      <c r="M90" s="739">
        <v>0</v>
      </c>
      <c r="N90" s="738">
        <v>2</v>
      </c>
      <c r="O90" s="821">
        <v>1</v>
      </c>
      <c r="P90" s="739"/>
      <c r="Q90" s="754"/>
      <c r="R90" s="738"/>
      <c r="S90" s="754">
        <v>0</v>
      </c>
      <c r="T90" s="821"/>
      <c r="U90" s="777">
        <v>0</v>
      </c>
    </row>
    <row r="91" spans="1:21" ht="14.4" customHeight="1" x14ac:dyDescent="0.3">
      <c r="A91" s="737">
        <v>7</v>
      </c>
      <c r="B91" s="738" t="s">
        <v>1972</v>
      </c>
      <c r="C91" s="738" t="s">
        <v>2207</v>
      </c>
      <c r="D91" s="819" t="s">
        <v>3274</v>
      </c>
      <c r="E91" s="820" t="s">
        <v>2244</v>
      </c>
      <c r="F91" s="738" t="s">
        <v>2204</v>
      </c>
      <c r="G91" s="738" t="s">
        <v>2398</v>
      </c>
      <c r="H91" s="738" t="s">
        <v>562</v>
      </c>
      <c r="I91" s="738" t="s">
        <v>2471</v>
      </c>
      <c r="J91" s="738" t="s">
        <v>2472</v>
      </c>
      <c r="K91" s="738" t="s">
        <v>2401</v>
      </c>
      <c r="L91" s="739">
        <v>0</v>
      </c>
      <c r="M91" s="739">
        <v>0</v>
      </c>
      <c r="N91" s="738">
        <v>1</v>
      </c>
      <c r="O91" s="821">
        <v>0.5</v>
      </c>
      <c r="P91" s="739">
        <v>0</v>
      </c>
      <c r="Q91" s="754"/>
      <c r="R91" s="738">
        <v>1</v>
      </c>
      <c r="S91" s="754">
        <v>1</v>
      </c>
      <c r="T91" s="821">
        <v>0.5</v>
      </c>
      <c r="U91" s="777">
        <v>1</v>
      </c>
    </row>
    <row r="92" spans="1:21" ht="14.4" customHeight="1" x14ac:dyDescent="0.3">
      <c r="A92" s="737">
        <v>7</v>
      </c>
      <c r="B92" s="738" t="s">
        <v>1972</v>
      </c>
      <c r="C92" s="738" t="s">
        <v>2207</v>
      </c>
      <c r="D92" s="819" t="s">
        <v>3274</v>
      </c>
      <c r="E92" s="820" t="s">
        <v>2244</v>
      </c>
      <c r="F92" s="738" t="s">
        <v>2204</v>
      </c>
      <c r="G92" s="738" t="s">
        <v>2398</v>
      </c>
      <c r="H92" s="738" t="s">
        <v>562</v>
      </c>
      <c r="I92" s="738" t="s">
        <v>2473</v>
      </c>
      <c r="J92" s="738" t="s">
        <v>2472</v>
      </c>
      <c r="K92" s="738" t="s">
        <v>2474</v>
      </c>
      <c r="L92" s="739">
        <v>36.270000000000003</v>
      </c>
      <c r="M92" s="739">
        <v>36.270000000000003</v>
      </c>
      <c r="N92" s="738">
        <v>1</v>
      </c>
      <c r="O92" s="821">
        <v>0.5</v>
      </c>
      <c r="P92" s="739">
        <v>36.270000000000003</v>
      </c>
      <c r="Q92" s="754">
        <v>1</v>
      </c>
      <c r="R92" s="738">
        <v>1</v>
      </c>
      <c r="S92" s="754">
        <v>1</v>
      </c>
      <c r="T92" s="821">
        <v>0.5</v>
      </c>
      <c r="U92" s="777">
        <v>1</v>
      </c>
    </row>
    <row r="93" spans="1:21" ht="14.4" customHeight="1" x14ac:dyDescent="0.3">
      <c r="A93" s="737">
        <v>7</v>
      </c>
      <c r="B93" s="738" t="s">
        <v>1972</v>
      </c>
      <c r="C93" s="738" t="s">
        <v>2207</v>
      </c>
      <c r="D93" s="819" t="s">
        <v>3274</v>
      </c>
      <c r="E93" s="820" t="s">
        <v>2244</v>
      </c>
      <c r="F93" s="738" t="s">
        <v>2204</v>
      </c>
      <c r="G93" s="738" t="s">
        <v>2475</v>
      </c>
      <c r="H93" s="738" t="s">
        <v>562</v>
      </c>
      <c r="I93" s="738" t="s">
        <v>2476</v>
      </c>
      <c r="J93" s="738" t="s">
        <v>2477</v>
      </c>
      <c r="K93" s="738" t="s">
        <v>2478</v>
      </c>
      <c r="L93" s="739">
        <v>736.33</v>
      </c>
      <c r="M93" s="739">
        <v>8099.630000000001</v>
      </c>
      <c r="N93" s="738">
        <v>11</v>
      </c>
      <c r="O93" s="821">
        <v>1</v>
      </c>
      <c r="P93" s="739">
        <v>8099.630000000001</v>
      </c>
      <c r="Q93" s="754">
        <v>1</v>
      </c>
      <c r="R93" s="738">
        <v>11</v>
      </c>
      <c r="S93" s="754">
        <v>1</v>
      </c>
      <c r="T93" s="821">
        <v>1</v>
      </c>
      <c r="U93" s="777">
        <v>1</v>
      </c>
    </row>
    <row r="94" spans="1:21" ht="14.4" customHeight="1" x14ac:dyDescent="0.3">
      <c r="A94" s="737">
        <v>7</v>
      </c>
      <c r="B94" s="738" t="s">
        <v>1972</v>
      </c>
      <c r="C94" s="738" t="s">
        <v>2207</v>
      </c>
      <c r="D94" s="819" t="s">
        <v>3274</v>
      </c>
      <c r="E94" s="820" t="s">
        <v>2244</v>
      </c>
      <c r="F94" s="738" t="s">
        <v>2204</v>
      </c>
      <c r="G94" s="738" t="s">
        <v>2479</v>
      </c>
      <c r="H94" s="738" t="s">
        <v>562</v>
      </c>
      <c r="I94" s="738" t="s">
        <v>2480</v>
      </c>
      <c r="J94" s="738" t="s">
        <v>2481</v>
      </c>
      <c r="K94" s="738" t="s">
        <v>2482</v>
      </c>
      <c r="L94" s="739">
        <v>101.92</v>
      </c>
      <c r="M94" s="739">
        <v>101.92</v>
      </c>
      <c r="N94" s="738">
        <v>1</v>
      </c>
      <c r="O94" s="821">
        <v>0.5</v>
      </c>
      <c r="P94" s="739">
        <v>101.92</v>
      </c>
      <c r="Q94" s="754">
        <v>1</v>
      </c>
      <c r="R94" s="738">
        <v>1</v>
      </c>
      <c r="S94" s="754">
        <v>1</v>
      </c>
      <c r="T94" s="821">
        <v>0.5</v>
      </c>
      <c r="U94" s="777">
        <v>1</v>
      </c>
    </row>
    <row r="95" spans="1:21" ht="14.4" customHeight="1" x14ac:dyDescent="0.3">
      <c r="A95" s="737">
        <v>7</v>
      </c>
      <c r="B95" s="738" t="s">
        <v>1972</v>
      </c>
      <c r="C95" s="738" t="s">
        <v>2207</v>
      </c>
      <c r="D95" s="819" t="s">
        <v>3274</v>
      </c>
      <c r="E95" s="820" t="s">
        <v>2244</v>
      </c>
      <c r="F95" s="738" t="s">
        <v>2204</v>
      </c>
      <c r="G95" s="738" t="s">
        <v>2483</v>
      </c>
      <c r="H95" s="738" t="s">
        <v>562</v>
      </c>
      <c r="I95" s="738" t="s">
        <v>2484</v>
      </c>
      <c r="J95" s="738" t="s">
        <v>2485</v>
      </c>
      <c r="K95" s="738" t="s">
        <v>2486</v>
      </c>
      <c r="L95" s="739">
        <v>0</v>
      </c>
      <c r="M95" s="739">
        <v>0</v>
      </c>
      <c r="N95" s="738">
        <v>1</v>
      </c>
      <c r="O95" s="821">
        <v>0.5</v>
      </c>
      <c r="P95" s="739">
        <v>0</v>
      </c>
      <c r="Q95" s="754"/>
      <c r="R95" s="738">
        <v>1</v>
      </c>
      <c r="S95" s="754">
        <v>1</v>
      </c>
      <c r="T95" s="821">
        <v>0.5</v>
      </c>
      <c r="U95" s="777">
        <v>1</v>
      </c>
    </row>
    <row r="96" spans="1:21" ht="14.4" customHeight="1" x14ac:dyDescent="0.3">
      <c r="A96" s="737">
        <v>7</v>
      </c>
      <c r="B96" s="738" t="s">
        <v>1972</v>
      </c>
      <c r="C96" s="738" t="s">
        <v>2207</v>
      </c>
      <c r="D96" s="819" t="s">
        <v>3274</v>
      </c>
      <c r="E96" s="820" t="s">
        <v>2244</v>
      </c>
      <c r="F96" s="738" t="s">
        <v>2204</v>
      </c>
      <c r="G96" s="738" t="s">
        <v>2487</v>
      </c>
      <c r="H96" s="738" t="s">
        <v>562</v>
      </c>
      <c r="I96" s="738" t="s">
        <v>2488</v>
      </c>
      <c r="J96" s="738" t="s">
        <v>2489</v>
      </c>
      <c r="K96" s="738" t="s">
        <v>2490</v>
      </c>
      <c r="L96" s="739">
        <v>0</v>
      </c>
      <c r="M96" s="739">
        <v>0</v>
      </c>
      <c r="N96" s="738">
        <v>2</v>
      </c>
      <c r="O96" s="821">
        <v>0.5</v>
      </c>
      <c r="P96" s="739">
        <v>0</v>
      </c>
      <c r="Q96" s="754"/>
      <c r="R96" s="738">
        <v>2</v>
      </c>
      <c r="S96" s="754">
        <v>1</v>
      </c>
      <c r="T96" s="821">
        <v>0.5</v>
      </c>
      <c r="U96" s="777">
        <v>1</v>
      </c>
    </row>
    <row r="97" spans="1:21" ht="14.4" customHeight="1" x14ac:dyDescent="0.3">
      <c r="A97" s="737">
        <v>7</v>
      </c>
      <c r="B97" s="738" t="s">
        <v>1972</v>
      </c>
      <c r="C97" s="738" t="s">
        <v>2207</v>
      </c>
      <c r="D97" s="819" t="s">
        <v>3274</v>
      </c>
      <c r="E97" s="820" t="s">
        <v>2244</v>
      </c>
      <c r="F97" s="738" t="s">
        <v>2204</v>
      </c>
      <c r="G97" s="738" t="s">
        <v>2491</v>
      </c>
      <c r="H97" s="738" t="s">
        <v>562</v>
      </c>
      <c r="I97" s="738" t="s">
        <v>2492</v>
      </c>
      <c r="J97" s="738" t="s">
        <v>2493</v>
      </c>
      <c r="K97" s="738" t="s">
        <v>2494</v>
      </c>
      <c r="L97" s="739">
        <v>729.38</v>
      </c>
      <c r="M97" s="739">
        <v>1458.76</v>
      </c>
      <c r="N97" s="738">
        <v>2</v>
      </c>
      <c r="O97" s="821">
        <v>0.5</v>
      </c>
      <c r="P97" s="739">
        <v>1458.76</v>
      </c>
      <c r="Q97" s="754">
        <v>1</v>
      </c>
      <c r="R97" s="738">
        <v>2</v>
      </c>
      <c r="S97" s="754">
        <v>1</v>
      </c>
      <c r="T97" s="821">
        <v>0.5</v>
      </c>
      <c r="U97" s="777">
        <v>1</v>
      </c>
    </row>
    <row r="98" spans="1:21" ht="14.4" customHeight="1" x14ac:dyDescent="0.3">
      <c r="A98" s="737">
        <v>7</v>
      </c>
      <c r="B98" s="738" t="s">
        <v>1972</v>
      </c>
      <c r="C98" s="738" t="s">
        <v>2207</v>
      </c>
      <c r="D98" s="819" t="s">
        <v>3274</v>
      </c>
      <c r="E98" s="820" t="s">
        <v>2244</v>
      </c>
      <c r="F98" s="738" t="s">
        <v>2204</v>
      </c>
      <c r="G98" s="738" t="s">
        <v>2246</v>
      </c>
      <c r="H98" s="738" t="s">
        <v>562</v>
      </c>
      <c r="I98" s="738" t="s">
        <v>2247</v>
      </c>
      <c r="J98" s="738" t="s">
        <v>1317</v>
      </c>
      <c r="K98" s="738" t="s">
        <v>2248</v>
      </c>
      <c r="L98" s="739">
        <v>185.26</v>
      </c>
      <c r="M98" s="739">
        <v>185.26</v>
      </c>
      <c r="N98" s="738">
        <v>1</v>
      </c>
      <c r="O98" s="821">
        <v>0.5</v>
      </c>
      <c r="P98" s="739">
        <v>185.26</v>
      </c>
      <c r="Q98" s="754">
        <v>1</v>
      </c>
      <c r="R98" s="738">
        <v>1</v>
      </c>
      <c r="S98" s="754">
        <v>1</v>
      </c>
      <c r="T98" s="821">
        <v>0.5</v>
      </c>
      <c r="U98" s="777">
        <v>1</v>
      </c>
    </row>
    <row r="99" spans="1:21" ht="14.4" customHeight="1" x14ac:dyDescent="0.3">
      <c r="A99" s="737">
        <v>7</v>
      </c>
      <c r="B99" s="738" t="s">
        <v>1972</v>
      </c>
      <c r="C99" s="738" t="s">
        <v>2207</v>
      </c>
      <c r="D99" s="819" t="s">
        <v>3274</v>
      </c>
      <c r="E99" s="820" t="s">
        <v>2244</v>
      </c>
      <c r="F99" s="738" t="s">
        <v>2204</v>
      </c>
      <c r="G99" s="738" t="s">
        <v>2495</v>
      </c>
      <c r="H99" s="738" t="s">
        <v>562</v>
      </c>
      <c r="I99" s="738" t="s">
        <v>2496</v>
      </c>
      <c r="J99" s="738" t="s">
        <v>2497</v>
      </c>
      <c r="K99" s="738" t="s">
        <v>2498</v>
      </c>
      <c r="L99" s="739">
        <v>0</v>
      </c>
      <c r="M99" s="739">
        <v>0</v>
      </c>
      <c r="N99" s="738">
        <v>1</v>
      </c>
      <c r="O99" s="821">
        <v>0.5</v>
      </c>
      <c r="P99" s="739">
        <v>0</v>
      </c>
      <c r="Q99" s="754"/>
      <c r="R99" s="738">
        <v>1</v>
      </c>
      <c r="S99" s="754">
        <v>1</v>
      </c>
      <c r="T99" s="821">
        <v>0.5</v>
      </c>
      <c r="U99" s="777">
        <v>1</v>
      </c>
    </row>
    <row r="100" spans="1:21" ht="14.4" customHeight="1" x14ac:dyDescent="0.3">
      <c r="A100" s="737">
        <v>7</v>
      </c>
      <c r="B100" s="738" t="s">
        <v>1972</v>
      </c>
      <c r="C100" s="738" t="s">
        <v>2207</v>
      </c>
      <c r="D100" s="819" t="s">
        <v>3274</v>
      </c>
      <c r="E100" s="820" t="s">
        <v>2244</v>
      </c>
      <c r="F100" s="738" t="s">
        <v>2204</v>
      </c>
      <c r="G100" s="738" t="s">
        <v>2499</v>
      </c>
      <c r="H100" s="738" t="s">
        <v>562</v>
      </c>
      <c r="I100" s="738" t="s">
        <v>2500</v>
      </c>
      <c r="J100" s="738" t="s">
        <v>1564</v>
      </c>
      <c r="K100" s="738" t="s">
        <v>2501</v>
      </c>
      <c r="L100" s="739">
        <v>186.27</v>
      </c>
      <c r="M100" s="739">
        <v>372.54</v>
      </c>
      <c r="N100" s="738">
        <v>2</v>
      </c>
      <c r="O100" s="821">
        <v>0.5</v>
      </c>
      <c r="P100" s="739">
        <v>372.54</v>
      </c>
      <c r="Q100" s="754">
        <v>1</v>
      </c>
      <c r="R100" s="738">
        <v>2</v>
      </c>
      <c r="S100" s="754">
        <v>1</v>
      </c>
      <c r="T100" s="821">
        <v>0.5</v>
      </c>
      <c r="U100" s="777">
        <v>1</v>
      </c>
    </row>
    <row r="101" spans="1:21" ht="14.4" customHeight="1" x14ac:dyDescent="0.3">
      <c r="A101" s="737">
        <v>7</v>
      </c>
      <c r="B101" s="738" t="s">
        <v>1972</v>
      </c>
      <c r="C101" s="738" t="s">
        <v>2207</v>
      </c>
      <c r="D101" s="819" t="s">
        <v>3274</v>
      </c>
      <c r="E101" s="820" t="s">
        <v>2244</v>
      </c>
      <c r="F101" s="738" t="s">
        <v>2204</v>
      </c>
      <c r="G101" s="738" t="s">
        <v>2502</v>
      </c>
      <c r="H101" s="738" t="s">
        <v>562</v>
      </c>
      <c r="I101" s="738" t="s">
        <v>2503</v>
      </c>
      <c r="J101" s="738" t="s">
        <v>2504</v>
      </c>
      <c r="K101" s="738" t="s">
        <v>2505</v>
      </c>
      <c r="L101" s="739">
        <v>1546.98</v>
      </c>
      <c r="M101" s="739">
        <v>1546.98</v>
      </c>
      <c r="N101" s="738">
        <v>1</v>
      </c>
      <c r="O101" s="821">
        <v>0.5</v>
      </c>
      <c r="P101" s="739">
        <v>1546.98</v>
      </c>
      <c r="Q101" s="754">
        <v>1</v>
      </c>
      <c r="R101" s="738">
        <v>1</v>
      </c>
      <c r="S101" s="754">
        <v>1</v>
      </c>
      <c r="T101" s="821">
        <v>0.5</v>
      </c>
      <c r="U101" s="777">
        <v>1</v>
      </c>
    </row>
    <row r="102" spans="1:21" ht="14.4" customHeight="1" x14ac:dyDescent="0.3">
      <c r="A102" s="737">
        <v>7</v>
      </c>
      <c r="B102" s="738" t="s">
        <v>1972</v>
      </c>
      <c r="C102" s="738" t="s">
        <v>2207</v>
      </c>
      <c r="D102" s="819" t="s">
        <v>3274</v>
      </c>
      <c r="E102" s="820" t="s">
        <v>2245</v>
      </c>
      <c r="F102" s="738" t="s">
        <v>2204</v>
      </c>
      <c r="G102" s="738" t="s">
        <v>2506</v>
      </c>
      <c r="H102" s="738" t="s">
        <v>562</v>
      </c>
      <c r="I102" s="738" t="s">
        <v>2507</v>
      </c>
      <c r="J102" s="738" t="s">
        <v>2508</v>
      </c>
      <c r="K102" s="738" t="s">
        <v>2509</v>
      </c>
      <c r="L102" s="739">
        <v>572.87</v>
      </c>
      <c r="M102" s="739">
        <v>572.87</v>
      </c>
      <c r="N102" s="738">
        <v>1</v>
      </c>
      <c r="O102" s="821">
        <v>1</v>
      </c>
      <c r="P102" s="739">
        <v>572.87</v>
      </c>
      <c r="Q102" s="754">
        <v>1</v>
      </c>
      <c r="R102" s="738">
        <v>1</v>
      </c>
      <c r="S102" s="754">
        <v>1</v>
      </c>
      <c r="T102" s="821">
        <v>1</v>
      </c>
      <c r="U102" s="777">
        <v>1</v>
      </c>
    </row>
    <row r="103" spans="1:21" ht="14.4" customHeight="1" x14ac:dyDescent="0.3">
      <c r="A103" s="737">
        <v>7</v>
      </c>
      <c r="B103" s="738" t="s">
        <v>1972</v>
      </c>
      <c r="C103" s="738" t="s">
        <v>2207</v>
      </c>
      <c r="D103" s="819" t="s">
        <v>3274</v>
      </c>
      <c r="E103" s="820" t="s">
        <v>2245</v>
      </c>
      <c r="F103" s="738" t="s">
        <v>2204</v>
      </c>
      <c r="G103" s="738" t="s">
        <v>2506</v>
      </c>
      <c r="H103" s="738" t="s">
        <v>562</v>
      </c>
      <c r="I103" s="738" t="s">
        <v>2510</v>
      </c>
      <c r="J103" s="738" t="s">
        <v>2508</v>
      </c>
      <c r="K103" s="738" t="s">
        <v>2509</v>
      </c>
      <c r="L103" s="739">
        <v>572.87</v>
      </c>
      <c r="M103" s="739">
        <v>572.87</v>
      </c>
      <c r="N103" s="738">
        <v>1</v>
      </c>
      <c r="O103" s="821">
        <v>1</v>
      </c>
      <c r="P103" s="739">
        <v>572.87</v>
      </c>
      <c r="Q103" s="754">
        <v>1</v>
      </c>
      <c r="R103" s="738">
        <v>1</v>
      </c>
      <c r="S103" s="754">
        <v>1</v>
      </c>
      <c r="T103" s="821">
        <v>1</v>
      </c>
      <c r="U103" s="777">
        <v>1</v>
      </c>
    </row>
    <row r="104" spans="1:21" ht="14.4" customHeight="1" x14ac:dyDescent="0.3">
      <c r="A104" s="737">
        <v>7</v>
      </c>
      <c r="B104" s="738" t="s">
        <v>1972</v>
      </c>
      <c r="C104" s="738" t="s">
        <v>2207</v>
      </c>
      <c r="D104" s="819" t="s">
        <v>3274</v>
      </c>
      <c r="E104" s="820" t="s">
        <v>2245</v>
      </c>
      <c r="F104" s="738" t="s">
        <v>2204</v>
      </c>
      <c r="G104" s="738" t="s">
        <v>2511</v>
      </c>
      <c r="H104" s="738" t="s">
        <v>607</v>
      </c>
      <c r="I104" s="738" t="s">
        <v>1358</v>
      </c>
      <c r="J104" s="738" t="s">
        <v>2127</v>
      </c>
      <c r="K104" s="738" t="s">
        <v>2128</v>
      </c>
      <c r="L104" s="739">
        <v>0</v>
      </c>
      <c r="M104" s="739">
        <v>0</v>
      </c>
      <c r="N104" s="738">
        <v>2</v>
      </c>
      <c r="O104" s="821">
        <v>1</v>
      </c>
      <c r="P104" s="739">
        <v>0</v>
      </c>
      <c r="Q104" s="754"/>
      <c r="R104" s="738">
        <v>2</v>
      </c>
      <c r="S104" s="754">
        <v>1</v>
      </c>
      <c r="T104" s="821">
        <v>1</v>
      </c>
      <c r="U104" s="777">
        <v>1</v>
      </c>
    </row>
    <row r="105" spans="1:21" ht="14.4" customHeight="1" x14ac:dyDescent="0.3">
      <c r="A105" s="737">
        <v>7</v>
      </c>
      <c r="B105" s="738" t="s">
        <v>1972</v>
      </c>
      <c r="C105" s="738" t="s">
        <v>2207</v>
      </c>
      <c r="D105" s="819" t="s">
        <v>3274</v>
      </c>
      <c r="E105" s="820" t="s">
        <v>2245</v>
      </c>
      <c r="F105" s="738" t="s">
        <v>2204</v>
      </c>
      <c r="G105" s="738" t="s">
        <v>2268</v>
      </c>
      <c r="H105" s="738" t="s">
        <v>562</v>
      </c>
      <c r="I105" s="738" t="s">
        <v>2512</v>
      </c>
      <c r="J105" s="738" t="s">
        <v>2513</v>
      </c>
      <c r="K105" s="738" t="s">
        <v>2059</v>
      </c>
      <c r="L105" s="739">
        <v>0</v>
      </c>
      <c r="M105" s="739">
        <v>0</v>
      </c>
      <c r="N105" s="738">
        <v>1</v>
      </c>
      <c r="O105" s="821">
        <v>1</v>
      </c>
      <c r="P105" s="739">
        <v>0</v>
      </c>
      <c r="Q105" s="754"/>
      <c r="R105" s="738">
        <v>1</v>
      </c>
      <c r="S105" s="754">
        <v>1</v>
      </c>
      <c r="T105" s="821">
        <v>1</v>
      </c>
      <c r="U105" s="777">
        <v>1</v>
      </c>
    </row>
    <row r="106" spans="1:21" ht="14.4" customHeight="1" x14ac:dyDescent="0.3">
      <c r="A106" s="737">
        <v>7</v>
      </c>
      <c r="B106" s="738" t="s">
        <v>1972</v>
      </c>
      <c r="C106" s="738" t="s">
        <v>2207</v>
      </c>
      <c r="D106" s="819" t="s">
        <v>3274</v>
      </c>
      <c r="E106" s="820" t="s">
        <v>2228</v>
      </c>
      <c r="F106" s="738" t="s">
        <v>2204</v>
      </c>
      <c r="G106" s="738" t="s">
        <v>2514</v>
      </c>
      <c r="H106" s="738" t="s">
        <v>607</v>
      </c>
      <c r="I106" s="738" t="s">
        <v>2515</v>
      </c>
      <c r="J106" s="738" t="s">
        <v>1370</v>
      </c>
      <c r="K106" s="738" t="s">
        <v>2516</v>
      </c>
      <c r="L106" s="739">
        <v>207.45</v>
      </c>
      <c r="M106" s="739">
        <v>207.45</v>
      </c>
      <c r="N106" s="738">
        <v>1</v>
      </c>
      <c r="O106" s="821">
        <v>1</v>
      </c>
      <c r="P106" s="739">
        <v>207.45</v>
      </c>
      <c r="Q106" s="754">
        <v>1</v>
      </c>
      <c r="R106" s="738">
        <v>1</v>
      </c>
      <c r="S106" s="754">
        <v>1</v>
      </c>
      <c r="T106" s="821">
        <v>1</v>
      </c>
      <c r="U106" s="777">
        <v>1</v>
      </c>
    </row>
    <row r="107" spans="1:21" ht="14.4" customHeight="1" x14ac:dyDescent="0.3">
      <c r="A107" s="737">
        <v>7</v>
      </c>
      <c r="B107" s="738" t="s">
        <v>1972</v>
      </c>
      <c r="C107" s="738" t="s">
        <v>2207</v>
      </c>
      <c r="D107" s="819" t="s">
        <v>3274</v>
      </c>
      <c r="E107" s="820" t="s">
        <v>2215</v>
      </c>
      <c r="F107" s="738" t="s">
        <v>2204</v>
      </c>
      <c r="G107" s="738" t="s">
        <v>2517</v>
      </c>
      <c r="H107" s="738" t="s">
        <v>562</v>
      </c>
      <c r="I107" s="738" t="s">
        <v>2518</v>
      </c>
      <c r="J107" s="738" t="s">
        <v>2519</v>
      </c>
      <c r="K107" s="738" t="s">
        <v>2520</v>
      </c>
      <c r="L107" s="739">
        <v>96.84</v>
      </c>
      <c r="M107" s="739">
        <v>290.52</v>
      </c>
      <c r="N107" s="738">
        <v>3</v>
      </c>
      <c r="O107" s="821">
        <v>1</v>
      </c>
      <c r="P107" s="739"/>
      <c r="Q107" s="754">
        <v>0</v>
      </c>
      <c r="R107" s="738"/>
      <c r="S107" s="754">
        <v>0</v>
      </c>
      <c r="T107" s="821"/>
      <c r="U107" s="777">
        <v>0</v>
      </c>
    </row>
    <row r="108" spans="1:21" ht="14.4" customHeight="1" x14ac:dyDescent="0.3">
      <c r="A108" s="737">
        <v>7</v>
      </c>
      <c r="B108" s="738" t="s">
        <v>1972</v>
      </c>
      <c r="C108" s="738" t="s">
        <v>2207</v>
      </c>
      <c r="D108" s="819" t="s">
        <v>3274</v>
      </c>
      <c r="E108" s="820" t="s">
        <v>2215</v>
      </c>
      <c r="F108" s="738" t="s">
        <v>2204</v>
      </c>
      <c r="G108" s="738" t="s">
        <v>2521</v>
      </c>
      <c r="H108" s="738" t="s">
        <v>562</v>
      </c>
      <c r="I108" s="738" t="s">
        <v>2522</v>
      </c>
      <c r="J108" s="738" t="s">
        <v>2523</v>
      </c>
      <c r="K108" s="738" t="s">
        <v>2524</v>
      </c>
      <c r="L108" s="739">
        <v>78.33</v>
      </c>
      <c r="M108" s="739">
        <v>156.66</v>
      </c>
      <c r="N108" s="738">
        <v>2</v>
      </c>
      <c r="O108" s="821">
        <v>1</v>
      </c>
      <c r="P108" s="739">
        <v>156.66</v>
      </c>
      <c r="Q108" s="754">
        <v>1</v>
      </c>
      <c r="R108" s="738">
        <v>2</v>
      </c>
      <c r="S108" s="754">
        <v>1</v>
      </c>
      <c r="T108" s="821">
        <v>1</v>
      </c>
      <c r="U108" s="777">
        <v>1</v>
      </c>
    </row>
    <row r="109" spans="1:21" ht="14.4" customHeight="1" x14ac:dyDescent="0.3">
      <c r="A109" s="737">
        <v>7</v>
      </c>
      <c r="B109" s="738" t="s">
        <v>1972</v>
      </c>
      <c r="C109" s="738" t="s">
        <v>2207</v>
      </c>
      <c r="D109" s="819" t="s">
        <v>3274</v>
      </c>
      <c r="E109" s="820" t="s">
        <v>2215</v>
      </c>
      <c r="F109" s="738" t="s">
        <v>2204</v>
      </c>
      <c r="G109" s="738" t="s">
        <v>2525</v>
      </c>
      <c r="H109" s="738" t="s">
        <v>562</v>
      </c>
      <c r="I109" s="738" t="s">
        <v>929</v>
      </c>
      <c r="J109" s="738" t="s">
        <v>930</v>
      </c>
      <c r="K109" s="738" t="s">
        <v>2526</v>
      </c>
      <c r="L109" s="739">
        <v>60.9</v>
      </c>
      <c r="M109" s="739">
        <v>60.9</v>
      </c>
      <c r="N109" s="738">
        <v>1</v>
      </c>
      <c r="O109" s="821">
        <v>1</v>
      </c>
      <c r="P109" s="739">
        <v>60.9</v>
      </c>
      <c r="Q109" s="754">
        <v>1</v>
      </c>
      <c r="R109" s="738">
        <v>1</v>
      </c>
      <c r="S109" s="754">
        <v>1</v>
      </c>
      <c r="T109" s="821">
        <v>1</v>
      </c>
      <c r="U109" s="777">
        <v>1</v>
      </c>
    </row>
    <row r="110" spans="1:21" ht="14.4" customHeight="1" x14ac:dyDescent="0.3">
      <c r="A110" s="737">
        <v>7</v>
      </c>
      <c r="B110" s="738" t="s">
        <v>1972</v>
      </c>
      <c r="C110" s="738" t="s">
        <v>2207</v>
      </c>
      <c r="D110" s="819" t="s">
        <v>3274</v>
      </c>
      <c r="E110" s="820" t="s">
        <v>2215</v>
      </c>
      <c r="F110" s="738" t="s">
        <v>2204</v>
      </c>
      <c r="G110" s="738" t="s">
        <v>2527</v>
      </c>
      <c r="H110" s="738" t="s">
        <v>607</v>
      </c>
      <c r="I110" s="738" t="s">
        <v>1403</v>
      </c>
      <c r="J110" s="738" t="s">
        <v>2074</v>
      </c>
      <c r="K110" s="738" t="s">
        <v>2076</v>
      </c>
      <c r="L110" s="739">
        <v>59.27</v>
      </c>
      <c r="M110" s="739">
        <v>59.27</v>
      </c>
      <c r="N110" s="738">
        <v>1</v>
      </c>
      <c r="O110" s="821">
        <v>1</v>
      </c>
      <c r="P110" s="739">
        <v>59.27</v>
      </c>
      <c r="Q110" s="754">
        <v>1</v>
      </c>
      <c r="R110" s="738">
        <v>1</v>
      </c>
      <c r="S110" s="754">
        <v>1</v>
      </c>
      <c r="T110" s="821">
        <v>1</v>
      </c>
      <c r="U110" s="777">
        <v>1</v>
      </c>
    </row>
    <row r="111" spans="1:21" ht="14.4" customHeight="1" x14ac:dyDescent="0.3">
      <c r="A111" s="737">
        <v>7</v>
      </c>
      <c r="B111" s="738" t="s">
        <v>1972</v>
      </c>
      <c r="C111" s="738" t="s">
        <v>2207</v>
      </c>
      <c r="D111" s="819" t="s">
        <v>3274</v>
      </c>
      <c r="E111" s="820" t="s">
        <v>2215</v>
      </c>
      <c r="F111" s="738" t="s">
        <v>2204</v>
      </c>
      <c r="G111" s="738" t="s">
        <v>2527</v>
      </c>
      <c r="H111" s="738" t="s">
        <v>607</v>
      </c>
      <c r="I111" s="738" t="s">
        <v>1391</v>
      </c>
      <c r="J111" s="738" t="s">
        <v>2074</v>
      </c>
      <c r="K111" s="738" t="s">
        <v>2077</v>
      </c>
      <c r="L111" s="739">
        <v>46.07</v>
      </c>
      <c r="M111" s="739">
        <v>46.07</v>
      </c>
      <c r="N111" s="738">
        <v>1</v>
      </c>
      <c r="O111" s="821">
        <v>0.5</v>
      </c>
      <c r="P111" s="739">
        <v>46.07</v>
      </c>
      <c r="Q111" s="754">
        <v>1</v>
      </c>
      <c r="R111" s="738">
        <v>1</v>
      </c>
      <c r="S111" s="754">
        <v>1</v>
      </c>
      <c r="T111" s="821">
        <v>0.5</v>
      </c>
      <c r="U111" s="777">
        <v>1</v>
      </c>
    </row>
    <row r="112" spans="1:21" ht="14.4" customHeight="1" x14ac:dyDescent="0.3">
      <c r="A112" s="737">
        <v>7</v>
      </c>
      <c r="B112" s="738" t="s">
        <v>1972</v>
      </c>
      <c r="C112" s="738" t="s">
        <v>2207</v>
      </c>
      <c r="D112" s="819" t="s">
        <v>3274</v>
      </c>
      <c r="E112" s="820" t="s">
        <v>2215</v>
      </c>
      <c r="F112" s="738" t="s">
        <v>2204</v>
      </c>
      <c r="G112" s="738" t="s">
        <v>2261</v>
      </c>
      <c r="H112" s="738" t="s">
        <v>562</v>
      </c>
      <c r="I112" s="738" t="s">
        <v>1215</v>
      </c>
      <c r="J112" s="738" t="s">
        <v>1216</v>
      </c>
      <c r="K112" s="738" t="s">
        <v>2262</v>
      </c>
      <c r="L112" s="739">
        <v>48.42</v>
      </c>
      <c r="M112" s="739">
        <v>48.42</v>
      </c>
      <c r="N112" s="738">
        <v>1</v>
      </c>
      <c r="O112" s="821">
        <v>0.5</v>
      </c>
      <c r="P112" s="739">
        <v>48.42</v>
      </c>
      <c r="Q112" s="754">
        <v>1</v>
      </c>
      <c r="R112" s="738">
        <v>1</v>
      </c>
      <c r="S112" s="754">
        <v>1</v>
      </c>
      <c r="T112" s="821">
        <v>0.5</v>
      </c>
      <c r="U112" s="777">
        <v>1</v>
      </c>
    </row>
    <row r="113" spans="1:21" ht="14.4" customHeight="1" x14ac:dyDescent="0.3">
      <c r="A113" s="737">
        <v>7</v>
      </c>
      <c r="B113" s="738" t="s">
        <v>1972</v>
      </c>
      <c r="C113" s="738" t="s">
        <v>2207</v>
      </c>
      <c r="D113" s="819" t="s">
        <v>3274</v>
      </c>
      <c r="E113" s="820" t="s">
        <v>2215</v>
      </c>
      <c r="F113" s="738" t="s">
        <v>2204</v>
      </c>
      <c r="G113" s="738" t="s">
        <v>2305</v>
      </c>
      <c r="H113" s="738" t="s">
        <v>562</v>
      </c>
      <c r="I113" s="738" t="s">
        <v>2528</v>
      </c>
      <c r="J113" s="738" t="s">
        <v>2529</v>
      </c>
      <c r="K113" s="738" t="s">
        <v>2530</v>
      </c>
      <c r="L113" s="739">
        <v>0</v>
      </c>
      <c r="M113" s="739">
        <v>0</v>
      </c>
      <c r="N113" s="738">
        <v>1</v>
      </c>
      <c r="O113" s="821">
        <v>0.5</v>
      </c>
      <c r="P113" s="739"/>
      <c r="Q113" s="754"/>
      <c r="R113" s="738"/>
      <c r="S113" s="754">
        <v>0</v>
      </c>
      <c r="T113" s="821"/>
      <c r="U113" s="777">
        <v>0</v>
      </c>
    </row>
    <row r="114" spans="1:21" ht="14.4" customHeight="1" x14ac:dyDescent="0.3">
      <c r="A114" s="737">
        <v>7</v>
      </c>
      <c r="B114" s="738" t="s">
        <v>1972</v>
      </c>
      <c r="C114" s="738" t="s">
        <v>2207</v>
      </c>
      <c r="D114" s="819" t="s">
        <v>3274</v>
      </c>
      <c r="E114" s="820" t="s">
        <v>2215</v>
      </c>
      <c r="F114" s="738" t="s">
        <v>2204</v>
      </c>
      <c r="G114" s="738" t="s">
        <v>2511</v>
      </c>
      <c r="H114" s="738" t="s">
        <v>607</v>
      </c>
      <c r="I114" s="738" t="s">
        <v>1358</v>
      </c>
      <c r="J114" s="738" t="s">
        <v>2127</v>
      </c>
      <c r="K114" s="738" t="s">
        <v>2128</v>
      </c>
      <c r="L114" s="739">
        <v>0</v>
      </c>
      <c r="M114" s="739">
        <v>0</v>
      </c>
      <c r="N114" s="738">
        <v>1</v>
      </c>
      <c r="O114" s="821">
        <v>0.5</v>
      </c>
      <c r="P114" s="739">
        <v>0</v>
      </c>
      <c r="Q114" s="754"/>
      <c r="R114" s="738">
        <v>1</v>
      </c>
      <c r="S114" s="754">
        <v>1</v>
      </c>
      <c r="T114" s="821">
        <v>0.5</v>
      </c>
      <c r="U114" s="777">
        <v>1</v>
      </c>
    </row>
    <row r="115" spans="1:21" ht="14.4" customHeight="1" x14ac:dyDescent="0.3">
      <c r="A115" s="737">
        <v>7</v>
      </c>
      <c r="B115" s="738" t="s">
        <v>1972</v>
      </c>
      <c r="C115" s="738" t="s">
        <v>2207</v>
      </c>
      <c r="D115" s="819" t="s">
        <v>3274</v>
      </c>
      <c r="E115" s="820" t="s">
        <v>2215</v>
      </c>
      <c r="F115" s="738" t="s">
        <v>2204</v>
      </c>
      <c r="G115" s="738" t="s">
        <v>2268</v>
      </c>
      <c r="H115" s="738" t="s">
        <v>562</v>
      </c>
      <c r="I115" s="738" t="s">
        <v>2531</v>
      </c>
      <c r="J115" s="738" t="s">
        <v>2532</v>
      </c>
      <c r="K115" s="738" t="s">
        <v>2059</v>
      </c>
      <c r="L115" s="739">
        <v>0</v>
      </c>
      <c r="M115" s="739">
        <v>0</v>
      </c>
      <c r="N115" s="738">
        <v>1</v>
      </c>
      <c r="O115" s="821">
        <v>1</v>
      </c>
      <c r="P115" s="739">
        <v>0</v>
      </c>
      <c r="Q115" s="754"/>
      <c r="R115" s="738">
        <v>1</v>
      </c>
      <c r="S115" s="754">
        <v>1</v>
      </c>
      <c r="T115" s="821">
        <v>1</v>
      </c>
      <c r="U115" s="777">
        <v>1</v>
      </c>
    </row>
    <row r="116" spans="1:21" ht="14.4" customHeight="1" x14ac:dyDescent="0.3">
      <c r="A116" s="737">
        <v>7</v>
      </c>
      <c r="B116" s="738" t="s">
        <v>1972</v>
      </c>
      <c r="C116" s="738" t="s">
        <v>2207</v>
      </c>
      <c r="D116" s="819" t="s">
        <v>3274</v>
      </c>
      <c r="E116" s="820" t="s">
        <v>2215</v>
      </c>
      <c r="F116" s="738" t="s">
        <v>2204</v>
      </c>
      <c r="G116" s="738" t="s">
        <v>2533</v>
      </c>
      <c r="H116" s="738" t="s">
        <v>607</v>
      </c>
      <c r="I116" s="738" t="s">
        <v>2534</v>
      </c>
      <c r="J116" s="738" t="s">
        <v>2535</v>
      </c>
      <c r="K116" s="738" t="s">
        <v>2536</v>
      </c>
      <c r="L116" s="739">
        <v>0</v>
      </c>
      <c r="M116" s="739">
        <v>0</v>
      </c>
      <c r="N116" s="738">
        <v>1</v>
      </c>
      <c r="O116" s="821">
        <v>0.5</v>
      </c>
      <c r="P116" s="739">
        <v>0</v>
      </c>
      <c r="Q116" s="754"/>
      <c r="R116" s="738">
        <v>1</v>
      </c>
      <c r="S116" s="754">
        <v>1</v>
      </c>
      <c r="T116" s="821">
        <v>0.5</v>
      </c>
      <c r="U116" s="777">
        <v>1</v>
      </c>
    </row>
    <row r="117" spans="1:21" ht="14.4" customHeight="1" x14ac:dyDescent="0.3">
      <c r="A117" s="737">
        <v>7</v>
      </c>
      <c r="B117" s="738" t="s">
        <v>1972</v>
      </c>
      <c r="C117" s="738" t="s">
        <v>2207</v>
      </c>
      <c r="D117" s="819" t="s">
        <v>3274</v>
      </c>
      <c r="E117" s="820" t="s">
        <v>2215</v>
      </c>
      <c r="F117" s="738" t="s">
        <v>2204</v>
      </c>
      <c r="G117" s="738" t="s">
        <v>2330</v>
      </c>
      <c r="H117" s="738" t="s">
        <v>607</v>
      </c>
      <c r="I117" s="738" t="s">
        <v>1951</v>
      </c>
      <c r="J117" s="738" t="s">
        <v>2189</v>
      </c>
      <c r="K117" s="738" t="s">
        <v>2156</v>
      </c>
      <c r="L117" s="739">
        <v>133.94</v>
      </c>
      <c r="M117" s="739">
        <v>267.88</v>
      </c>
      <c r="N117" s="738">
        <v>2</v>
      </c>
      <c r="O117" s="821">
        <v>0.5</v>
      </c>
      <c r="P117" s="739"/>
      <c r="Q117" s="754">
        <v>0</v>
      </c>
      <c r="R117" s="738"/>
      <c r="S117" s="754">
        <v>0</v>
      </c>
      <c r="T117" s="821"/>
      <c r="U117" s="777">
        <v>0</v>
      </c>
    </row>
    <row r="118" spans="1:21" ht="14.4" customHeight="1" x14ac:dyDescent="0.3">
      <c r="A118" s="737">
        <v>7</v>
      </c>
      <c r="B118" s="738" t="s">
        <v>1972</v>
      </c>
      <c r="C118" s="738" t="s">
        <v>2207</v>
      </c>
      <c r="D118" s="819" t="s">
        <v>3274</v>
      </c>
      <c r="E118" s="820" t="s">
        <v>2215</v>
      </c>
      <c r="F118" s="738" t="s">
        <v>2205</v>
      </c>
      <c r="G118" s="738" t="s">
        <v>2537</v>
      </c>
      <c r="H118" s="738" t="s">
        <v>562</v>
      </c>
      <c r="I118" s="738" t="s">
        <v>2538</v>
      </c>
      <c r="J118" s="738" t="s">
        <v>2539</v>
      </c>
      <c r="K118" s="738"/>
      <c r="L118" s="739">
        <v>0</v>
      </c>
      <c r="M118" s="739">
        <v>0</v>
      </c>
      <c r="N118" s="738">
        <v>1</v>
      </c>
      <c r="O118" s="821">
        <v>1</v>
      </c>
      <c r="P118" s="739">
        <v>0</v>
      </c>
      <c r="Q118" s="754"/>
      <c r="R118" s="738">
        <v>1</v>
      </c>
      <c r="S118" s="754">
        <v>1</v>
      </c>
      <c r="T118" s="821">
        <v>1</v>
      </c>
      <c r="U118" s="777">
        <v>1</v>
      </c>
    </row>
    <row r="119" spans="1:21" ht="14.4" customHeight="1" x14ac:dyDescent="0.3">
      <c r="A119" s="737">
        <v>7</v>
      </c>
      <c r="B119" s="738" t="s">
        <v>1972</v>
      </c>
      <c r="C119" s="738" t="s">
        <v>2207</v>
      </c>
      <c r="D119" s="819" t="s">
        <v>3274</v>
      </c>
      <c r="E119" s="820" t="s">
        <v>2241</v>
      </c>
      <c r="F119" s="738" t="s">
        <v>2204</v>
      </c>
      <c r="G119" s="738" t="s">
        <v>2384</v>
      </c>
      <c r="H119" s="738" t="s">
        <v>562</v>
      </c>
      <c r="I119" s="738" t="s">
        <v>2385</v>
      </c>
      <c r="J119" s="738" t="s">
        <v>754</v>
      </c>
      <c r="K119" s="738" t="s">
        <v>2386</v>
      </c>
      <c r="L119" s="739">
        <v>107.27</v>
      </c>
      <c r="M119" s="739">
        <v>107.27</v>
      </c>
      <c r="N119" s="738">
        <v>1</v>
      </c>
      <c r="O119" s="821">
        <v>1</v>
      </c>
      <c r="P119" s="739">
        <v>107.27</v>
      </c>
      <c r="Q119" s="754">
        <v>1</v>
      </c>
      <c r="R119" s="738">
        <v>1</v>
      </c>
      <c r="S119" s="754">
        <v>1</v>
      </c>
      <c r="T119" s="821">
        <v>1</v>
      </c>
      <c r="U119" s="777">
        <v>1</v>
      </c>
    </row>
    <row r="120" spans="1:21" ht="14.4" customHeight="1" x14ac:dyDescent="0.3">
      <c r="A120" s="737">
        <v>7</v>
      </c>
      <c r="B120" s="738" t="s">
        <v>1972</v>
      </c>
      <c r="C120" s="738" t="s">
        <v>2207</v>
      </c>
      <c r="D120" s="819" t="s">
        <v>3274</v>
      </c>
      <c r="E120" s="820" t="s">
        <v>2241</v>
      </c>
      <c r="F120" s="738" t="s">
        <v>2204</v>
      </c>
      <c r="G120" s="738" t="s">
        <v>2261</v>
      </c>
      <c r="H120" s="738" t="s">
        <v>607</v>
      </c>
      <c r="I120" s="738" t="s">
        <v>2304</v>
      </c>
      <c r="J120" s="738" t="s">
        <v>1216</v>
      </c>
      <c r="K120" s="738" t="s">
        <v>2193</v>
      </c>
      <c r="L120" s="739">
        <v>48.42</v>
      </c>
      <c r="M120" s="739">
        <v>48.42</v>
      </c>
      <c r="N120" s="738">
        <v>1</v>
      </c>
      <c r="O120" s="821">
        <v>1</v>
      </c>
      <c r="P120" s="739">
        <v>48.42</v>
      </c>
      <c r="Q120" s="754">
        <v>1</v>
      </c>
      <c r="R120" s="738">
        <v>1</v>
      </c>
      <c r="S120" s="754">
        <v>1</v>
      </c>
      <c r="T120" s="821">
        <v>1</v>
      </c>
      <c r="U120" s="777">
        <v>1</v>
      </c>
    </row>
    <row r="121" spans="1:21" ht="14.4" customHeight="1" x14ac:dyDescent="0.3">
      <c r="A121" s="737">
        <v>7</v>
      </c>
      <c r="B121" s="738" t="s">
        <v>1972</v>
      </c>
      <c r="C121" s="738" t="s">
        <v>2207</v>
      </c>
      <c r="D121" s="819" t="s">
        <v>3274</v>
      </c>
      <c r="E121" s="820" t="s">
        <v>2220</v>
      </c>
      <c r="F121" s="738" t="s">
        <v>2204</v>
      </c>
      <c r="G121" s="738" t="s">
        <v>2483</v>
      </c>
      <c r="H121" s="738" t="s">
        <v>562</v>
      </c>
      <c r="I121" s="738" t="s">
        <v>1330</v>
      </c>
      <c r="J121" s="738" t="s">
        <v>2540</v>
      </c>
      <c r="K121" s="738" t="s">
        <v>2541</v>
      </c>
      <c r="L121" s="739">
        <v>32.28</v>
      </c>
      <c r="M121" s="739">
        <v>32.28</v>
      </c>
      <c r="N121" s="738">
        <v>1</v>
      </c>
      <c r="O121" s="821">
        <v>1</v>
      </c>
      <c r="P121" s="739">
        <v>32.28</v>
      </c>
      <c r="Q121" s="754">
        <v>1</v>
      </c>
      <c r="R121" s="738">
        <v>1</v>
      </c>
      <c r="S121" s="754">
        <v>1</v>
      </c>
      <c r="T121" s="821">
        <v>1</v>
      </c>
      <c r="U121" s="777">
        <v>1</v>
      </c>
    </row>
    <row r="122" spans="1:21" ht="14.4" customHeight="1" x14ac:dyDescent="0.3">
      <c r="A122" s="737">
        <v>7</v>
      </c>
      <c r="B122" s="738" t="s">
        <v>1972</v>
      </c>
      <c r="C122" s="738" t="s">
        <v>2207</v>
      </c>
      <c r="D122" s="819" t="s">
        <v>3274</v>
      </c>
      <c r="E122" s="820" t="s">
        <v>2220</v>
      </c>
      <c r="F122" s="738" t="s">
        <v>2204</v>
      </c>
      <c r="G122" s="738" t="s">
        <v>2419</v>
      </c>
      <c r="H122" s="738" t="s">
        <v>562</v>
      </c>
      <c r="I122" s="738" t="s">
        <v>2542</v>
      </c>
      <c r="J122" s="738" t="s">
        <v>2543</v>
      </c>
      <c r="K122" s="738" t="s">
        <v>2401</v>
      </c>
      <c r="L122" s="739">
        <v>58.62</v>
      </c>
      <c r="M122" s="739">
        <v>58.62</v>
      </c>
      <c r="N122" s="738">
        <v>1</v>
      </c>
      <c r="O122" s="821">
        <v>1</v>
      </c>
      <c r="P122" s="739">
        <v>58.62</v>
      </c>
      <c r="Q122" s="754">
        <v>1</v>
      </c>
      <c r="R122" s="738">
        <v>1</v>
      </c>
      <c r="S122" s="754">
        <v>1</v>
      </c>
      <c r="T122" s="821">
        <v>1</v>
      </c>
      <c r="U122" s="777">
        <v>1</v>
      </c>
    </row>
    <row r="123" spans="1:21" ht="14.4" customHeight="1" x14ac:dyDescent="0.3">
      <c r="A123" s="737">
        <v>7</v>
      </c>
      <c r="B123" s="738" t="s">
        <v>1972</v>
      </c>
      <c r="C123" s="738" t="s">
        <v>2207</v>
      </c>
      <c r="D123" s="819" t="s">
        <v>3274</v>
      </c>
      <c r="E123" s="820" t="s">
        <v>2243</v>
      </c>
      <c r="F123" s="738" t="s">
        <v>2204</v>
      </c>
      <c r="G123" s="738" t="s">
        <v>2276</v>
      </c>
      <c r="H123" s="738" t="s">
        <v>607</v>
      </c>
      <c r="I123" s="738" t="s">
        <v>2339</v>
      </c>
      <c r="J123" s="738" t="s">
        <v>2340</v>
      </c>
      <c r="K123" s="738" t="s">
        <v>2341</v>
      </c>
      <c r="L123" s="739">
        <v>141.09</v>
      </c>
      <c r="M123" s="739">
        <v>141.09</v>
      </c>
      <c r="N123" s="738">
        <v>1</v>
      </c>
      <c r="O123" s="821">
        <v>1</v>
      </c>
      <c r="P123" s="739"/>
      <c r="Q123" s="754">
        <v>0</v>
      </c>
      <c r="R123" s="738"/>
      <c r="S123" s="754">
        <v>0</v>
      </c>
      <c r="T123" s="821"/>
      <c r="U123" s="777">
        <v>0</v>
      </c>
    </row>
    <row r="124" spans="1:21" ht="14.4" customHeight="1" x14ac:dyDescent="0.3">
      <c r="A124" s="737">
        <v>7</v>
      </c>
      <c r="B124" s="738" t="s">
        <v>1972</v>
      </c>
      <c r="C124" s="738" t="s">
        <v>2207</v>
      </c>
      <c r="D124" s="819" t="s">
        <v>3274</v>
      </c>
      <c r="E124" s="820" t="s">
        <v>2242</v>
      </c>
      <c r="F124" s="738" t="s">
        <v>2204</v>
      </c>
      <c r="G124" s="738" t="s">
        <v>2544</v>
      </c>
      <c r="H124" s="738" t="s">
        <v>562</v>
      </c>
      <c r="I124" s="738" t="s">
        <v>2545</v>
      </c>
      <c r="J124" s="738" t="s">
        <v>2546</v>
      </c>
      <c r="K124" s="738" t="s">
        <v>2547</v>
      </c>
      <c r="L124" s="739">
        <v>56.6</v>
      </c>
      <c r="M124" s="739">
        <v>113.2</v>
      </c>
      <c r="N124" s="738">
        <v>2</v>
      </c>
      <c r="O124" s="821">
        <v>0.5</v>
      </c>
      <c r="P124" s="739">
        <v>113.2</v>
      </c>
      <c r="Q124" s="754">
        <v>1</v>
      </c>
      <c r="R124" s="738">
        <v>2</v>
      </c>
      <c r="S124" s="754">
        <v>1</v>
      </c>
      <c r="T124" s="821">
        <v>0.5</v>
      </c>
      <c r="U124" s="777">
        <v>1</v>
      </c>
    </row>
    <row r="125" spans="1:21" ht="14.4" customHeight="1" x14ac:dyDescent="0.3">
      <c r="A125" s="737">
        <v>7</v>
      </c>
      <c r="B125" s="738" t="s">
        <v>1972</v>
      </c>
      <c r="C125" s="738" t="s">
        <v>2207</v>
      </c>
      <c r="D125" s="819" t="s">
        <v>3274</v>
      </c>
      <c r="E125" s="820" t="s">
        <v>2242</v>
      </c>
      <c r="F125" s="738" t="s">
        <v>2204</v>
      </c>
      <c r="G125" s="738" t="s">
        <v>2548</v>
      </c>
      <c r="H125" s="738" t="s">
        <v>562</v>
      </c>
      <c r="I125" s="738" t="s">
        <v>2549</v>
      </c>
      <c r="J125" s="738" t="s">
        <v>2550</v>
      </c>
      <c r="K125" s="738" t="s">
        <v>2551</v>
      </c>
      <c r="L125" s="739">
        <v>0</v>
      </c>
      <c r="M125" s="739">
        <v>0</v>
      </c>
      <c r="N125" s="738">
        <v>1</v>
      </c>
      <c r="O125" s="821">
        <v>0.5</v>
      </c>
      <c r="P125" s="739">
        <v>0</v>
      </c>
      <c r="Q125" s="754"/>
      <c r="R125" s="738">
        <v>1</v>
      </c>
      <c r="S125" s="754">
        <v>1</v>
      </c>
      <c r="T125" s="821">
        <v>0.5</v>
      </c>
      <c r="U125" s="777">
        <v>1</v>
      </c>
    </row>
    <row r="126" spans="1:21" ht="14.4" customHeight="1" x14ac:dyDescent="0.3">
      <c r="A126" s="737">
        <v>7</v>
      </c>
      <c r="B126" s="738" t="s">
        <v>1972</v>
      </c>
      <c r="C126" s="738" t="s">
        <v>2207</v>
      </c>
      <c r="D126" s="819" t="s">
        <v>3274</v>
      </c>
      <c r="E126" s="820" t="s">
        <v>2230</v>
      </c>
      <c r="F126" s="738" t="s">
        <v>2204</v>
      </c>
      <c r="G126" s="738" t="s">
        <v>2384</v>
      </c>
      <c r="H126" s="738" t="s">
        <v>562</v>
      </c>
      <c r="I126" s="738" t="s">
        <v>753</v>
      </c>
      <c r="J126" s="738" t="s">
        <v>754</v>
      </c>
      <c r="K126" s="738" t="s">
        <v>2386</v>
      </c>
      <c r="L126" s="739">
        <v>107.27</v>
      </c>
      <c r="M126" s="739">
        <v>214.54</v>
      </c>
      <c r="N126" s="738">
        <v>2</v>
      </c>
      <c r="O126" s="821">
        <v>1</v>
      </c>
      <c r="P126" s="739">
        <v>214.54</v>
      </c>
      <c r="Q126" s="754">
        <v>1</v>
      </c>
      <c r="R126" s="738">
        <v>2</v>
      </c>
      <c r="S126" s="754">
        <v>1</v>
      </c>
      <c r="T126" s="821">
        <v>1</v>
      </c>
      <c r="U126" s="777">
        <v>1</v>
      </c>
    </row>
    <row r="127" spans="1:21" ht="14.4" customHeight="1" x14ac:dyDescent="0.3">
      <c r="A127" s="737">
        <v>7</v>
      </c>
      <c r="B127" s="738" t="s">
        <v>1972</v>
      </c>
      <c r="C127" s="738" t="s">
        <v>2207</v>
      </c>
      <c r="D127" s="819" t="s">
        <v>3274</v>
      </c>
      <c r="E127" s="820" t="s">
        <v>2230</v>
      </c>
      <c r="F127" s="738" t="s">
        <v>2204</v>
      </c>
      <c r="G127" s="738" t="s">
        <v>2450</v>
      </c>
      <c r="H127" s="738" t="s">
        <v>562</v>
      </c>
      <c r="I127" s="738" t="s">
        <v>2552</v>
      </c>
      <c r="J127" s="738" t="s">
        <v>2553</v>
      </c>
      <c r="K127" s="738" t="s">
        <v>2554</v>
      </c>
      <c r="L127" s="739">
        <v>79.64</v>
      </c>
      <c r="M127" s="739">
        <v>79.64</v>
      </c>
      <c r="N127" s="738">
        <v>1</v>
      </c>
      <c r="O127" s="821">
        <v>0.5</v>
      </c>
      <c r="P127" s="739">
        <v>79.64</v>
      </c>
      <c r="Q127" s="754">
        <v>1</v>
      </c>
      <c r="R127" s="738">
        <v>1</v>
      </c>
      <c r="S127" s="754">
        <v>1</v>
      </c>
      <c r="T127" s="821">
        <v>0.5</v>
      </c>
      <c r="U127" s="777">
        <v>1</v>
      </c>
    </row>
    <row r="128" spans="1:21" ht="14.4" customHeight="1" x14ac:dyDescent="0.3">
      <c r="A128" s="737">
        <v>7</v>
      </c>
      <c r="B128" s="738" t="s">
        <v>1972</v>
      </c>
      <c r="C128" s="738" t="s">
        <v>2207</v>
      </c>
      <c r="D128" s="819" t="s">
        <v>3274</v>
      </c>
      <c r="E128" s="820" t="s">
        <v>2230</v>
      </c>
      <c r="F128" s="738" t="s">
        <v>2204</v>
      </c>
      <c r="G128" s="738" t="s">
        <v>2555</v>
      </c>
      <c r="H128" s="738" t="s">
        <v>562</v>
      </c>
      <c r="I128" s="738" t="s">
        <v>2556</v>
      </c>
      <c r="J128" s="738" t="s">
        <v>2557</v>
      </c>
      <c r="K128" s="738" t="s">
        <v>2558</v>
      </c>
      <c r="L128" s="739">
        <v>111.07</v>
      </c>
      <c r="M128" s="739">
        <v>222.14</v>
      </c>
      <c r="N128" s="738">
        <v>2</v>
      </c>
      <c r="O128" s="821">
        <v>1</v>
      </c>
      <c r="P128" s="739">
        <v>222.14</v>
      </c>
      <c r="Q128" s="754">
        <v>1</v>
      </c>
      <c r="R128" s="738">
        <v>2</v>
      </c>
      <c r="S128" s="754">
        <v>1</v>
      </c>
      <c r="T128" s="821">
        <v>1</v>
      </c>
      <c r="U128" s="777">
        <v>1</v>
      </c>
    </row>
    <row r="129" spans="1:21" ht="14.4" customHeight="1" x14ac:dyDescent="0.3">
      <c r="A129" s="737">
        <v>7</v>
      </c>
      <c r="B129" s="738" t="s">
        <v>1972</v>
      </c>
      <c r="C129" s="738" t="s">
        <v>2207</v>
      </c>
      <c r="D129" s="819" t="s">
        <v>3274</v>
      </c>
      <c r="E129" s="820" t="s">
        <v>2230</v>
      </c>
      <c r="F129" s="738" t="s">
        <v>2204</v>
      </c>
      <c r="G129" s="738" t="s">
        <v>2263</v>
      </c>
      <c r="H129" s="738" t="s">
        <v>562</v>
      </c>
      <c r="I129" s="738" t="s">
        <v>2559</v>
      </c>
      <c r="J129" s="738" t="s">
        <v>1247</v>
      </c>
      <c r="K129" s="738" t="s">
        <v>2264</v>
      </c>
      <c r="L129" s="739">
        <v>52.61</v>
      </c>
      <c r="M129" s="739">
        <v>52.61</v>
      </c>
      <c r="N129" s="738">
        <v>1</v>
      </c>
      <c r="O129" s="821">
        <v>0.5</v>
      </c>
      <c r="P129" s="739">
        <v>52.61</v>
      </c>
      <c r="Q129" s="754">
        <v>1</v>
      </c>
      <c r="R129" s="738">
        <v>1</v>
      </c>
      <c r="S129" s="754">
        <v>1</v>
      </c>
      <c r="T129" s="821">
        <v>0.5</v>
      </c>
      <c r="U129" s="777">
        <v>1</v>
      </c>
    </row>
    <row r="130" spans="1:21" ht="14.4" customHeight="1" x14ac:dyDescent="0.3">
      <c r="A130" s="737">
        <v>7</v>
      </c>
      <c r="B130" s="738" t="s">
        <v>1972</v>
      </c>
      <c r="C130" s="738" t="s">
        <v>2207</v>
      </c>
      <c r="D130" s="819" t="s">
        <v>3274</v>
      </c>
      <c r="E130" s="820" t="s">
        <v>2230</v>
      </c>
      <c r="F130" s="738" t="s">
        <v>2204</v>
      </c>
      <c r="G130" s="738" t="s">
        <v>2263</v>
      </c>
      <c r="H130" s="738" t="s">
        <v>562</v>
      </c>
      <c r="I130" s="738" t="s">
        <v>2560</v>
      </c>
      <c r="J130" s="738" t="s">
        <v>2561</v>
      </c>
      <c r="K130" s="738" t="s">
        <v>2562</v>
      </c>
      <c r="L130" s="739">
        <v>42.09</v>
      </c>
      <c r="M130" s="739">
        <v>42.09</v>
      </c>
      <c r="N130" s="738">
        <v>1</v>
      </c>
      <c r="O130" s="821">
        <v>0.5</v>
      </c>
      <c r="P130" s="739">
        <v>42.09</v>
      </c>
      <c r="Q130" s="754">
        <v>1</v>
      </c>
      <c r="R130" s="738">
        <v>1</v>
      </c>
      <c r="S130" s="754">
        <v>1</v>
      </c>
      <c r="T130" s="821">
        <v>0.5</v>
      </c>
      <c r="U130" s="777">
        <v>1</v>
      </c>
    </row>
    <row r="131" spans="1:21" ht="14.4" customHeight="1" x14ac:dyDescent="0.3">
      <c r="A131" s="737">
        <v>7</v>
      </c>
      <c r="B131" s="738" t="s">
        <v>1972</v>
      </c>
      <c r="C131" s="738" t="s">
        <v>2207</v>
      </c>
      <c r="D131" s="819" t="s">
        <v>3274</v>
      </c>
      <c r="E131" s="820" t="s">
        <v>2230</v>
      </c>
      <c r="F131" s="738" t="s">
        <v>2204</v>
      </c>
      <c r="G131" s="738" t="s">
        <v>2563</v>
      </c>
      <c r="H131" s="738" t="s">
        <v>562</v>
      </c>
      <c r="I131" s="738" t="s">
        <v>2564</v>
      </c>
      <c r="J131" s="738" t="s">
        <v>2565</v>
      </c>
      <c r="K131" s="738" t="s">
        <v>2566</v>
      </c>
      <c r="L131" s="739">
        <v>0</v>
      </c>
      <c r="M131" s="739">
        <v>0</v>
      </c>
      <c r="N131" s="738">
        <v>1</v>
      </c>
      <c r="O131" s="821">
        <v>0.5</v>
      </c>
      <c r="P131" s="739">
        <v>0</v>
      </c>
      <c r="Q131" s="754"/>
      <c r="R131" s="738">
        <v>1</v>
      </c>
      <c r="S131" s="754">
        <v>1</v>
      </c>
      <c r="T131" s="821">
        <v>0.5</v>
      </c>
      <c r="U131" s="777">
        <v>1</v>
      </c>
    </row>
    <row r="132" spans="1:21" ht="14.4" customHeight="1" x14ac:dyDescent="0.3">
      <c r="A132" s="737">
        <v>7</v>
      </c>
      <c r="B132" s="738" t="s">
        <v>1972</v>
      </c>
      <c r="C132" s="738" t="s">
        <v>2209</v>
      </c>
      <c r="D132" s="819" t="s">
        <v>3275</v>
      </c>
      <c r="E132" s="820" t="s">
        <v>2216</v>
      </c>
      <c r="F132" s="738" t="s">
        <v>2204</v>
      </c>
      <c r="G132" s="738" t="s">
        <v>2517</v>
      </c>
      <c r="H132" s="738" t="s">
        <v>562</v>
      </c>
      <c r="I132" s="738" t="s">
        <v>2518</v>
      </c>
      <c r="J132" s="738" t="s">
        <v>2519</v>
      </c>
      <c r="K132" s="738" t="s">
        <v>2520</v>
      </c>
      <c r="L132" s="739">
        <v>96.84</v>
      </c>
      <c r="M132" s="739">
        <v>290.52</v>
      </c>
      <c r="N132" s="738">
        <v>3</v>
      </c>
      <c r="O132" s="821">
        <v>0.5</v>
      </c>
      <c r="P132" s="739">
        <v>290.52</v>
      </c>
      <c r="Q132" s="754">
        <v>1</v>
      </c>
      <c r="R132" s="738">
        <v>3</v>
      </c>
      <c r="S132" s="754">
        <v>1</v>
      </c>
      <c r="T132" s="821">
        <v>0.5</v>
      </c>
      <c r="U132" s="777">
        <v>1</v>
      </c>
    </row>
    <row r="133" spans="1:21" ht="14.4" customHeight="1" x14ac:dyDescent="0.3">
      <c r="A133" s="737">
        <v>7</v>
      </c>
      <c r="B133" s="738" t="s">
        <v>1972</v>
      </c>
      <c r="C133" s="738" t="s">
        <v>2209</v>
      </c>
      <c r="D133" s="819" t="s">
        <v>3275</v>
      </c>
      <c r="E133" s="820" t="s">
        <v>2216</v>
      </c>
      <c r="F133" s="738" t="s">
        <v>2204</v>
      </c>
      <c r="G133" s="738" t="s">
        <v>2567</v>
      </c>
      <c r="H133" s="738" t="s">
        <v>562</v>
      </c>
      <c r="I133" s="738" t="s">
        <v>2568</v>
      </c>
      <c r="J133" s="738" t="s">
        <v>2569</v>
      </c>
      <c r="K133" s="738" t="s">
        <v>2570</v>
      </c>
      <c r="L133" s="739">
        <v>55.77</v>
      </c>
      <c r="M133" s="739">
        <v>223.08</v>
      </c>
      <c r="N133" s="738">
        <v>4</v>
      </c>
      <c r="O133" s="821">
        <v>2.5</v>
      </c>
      <c r="P133" s="739">
        <v>167.31</v>
      </c>
      <c r="Q133" s="754">
        <v>0.75</v>
      </c>
      <c r="R133" s="738">
        <v>3</v>
      </c>
      <c r="S133" s="754">
        <v>0.75</v>
      </c>
      <c r="T133" s="821">
        <v>2</v>
      </c>
      <c r="U133" s="777">
        <v>0.8</v>
      </c>
    </row>
    <row r="134" spans="1:21" ht="14.4" customHeight="1" x14ac:dyDescent="0.3">
      <c r="A134" s="737">
        <v>7</v>
      </c>
      <c r="B134" s="738" t="s">
        <v>1972</v>
      </c>
      <c r="C134" s="738" t="s">
        <v>2209</v>
      </c>
      <c r="D134" s="819" t="s">
        <v>3275</v>
      </c>
      <c r="E134" s="820" t="s">
        <v>2216</v>
      </c>
      <c r="F134" s="738" t="s">
        <v>2204</v>
      </c>
      <c r="G134" s="738" t="s">
        <v>2567</v>
      </c>
      <c r="H134" s="738" t="s">
        <v>562</v>
      </c>
      <c r="I134" s="738" t="s">
        <v>2571</v>
      </c>
      <c r="J134" s="738" t="s">
        <v>2569</v>
      </c>
      <c r="K134" s="738" t="s">
        <v>2572</v>
      </c>
      <c r="L134" s="739">
        <v>0</v>
      </c>
      <c r="M134" s="739">
        <v>0</v>
      </c>
      <c r="N134" s="738">
        <v>1</v>
      </c>
      <c r="O134" s="821">
        <v>1</v>
      </c>
      <c r="P134" s="739">
        <v>0</v>
      </c>
      <c r="Q134" s="754"/>
      <c r="R134" s="738">
        <v>1</v>
      </c>
      <c r="S134" s="754">
        <v>1</v>
      </c>
      <c r="T134" s="821">
        <v>1</v>
      </c>
      <c r="U134" s="777">
        <v>1</v>
      </c>
    </row>
    <row r="135" spans="1:21" ht="14.4" customHeight="1" x14ac:dyDescent="0.3">
      <c r="A135" s="737">
        <v>7</v>
      </c>
      <c r="B135" s="738" t="s">
        <v>1972</v>
      </c>
      <c r="C135" s="738" t="s">
        <v>2209</v>
      </c>
      <c r="D135" s="819" t="s">
        <v>3275</v>
      </c>
      <c r="E135" s="820" t="s">
        <v>2216</v>
      </c>
      <c r="F135" s="738" t="s">
        <v>2204</v>
      </c>
      <c r="G135" s="738" t="s">
        <v>2573</v>
      </c>
      <c r="H135" s="738" t="s">
        <v>562</v>
      </c>
      <c r="I135" s="738" t="s">
        <v>2574</v>
      </c>
      <c r="J135" s="738" t="s">
        <v>2575</v>
      </c>
      <c r="K135" s="738" t="s">
        <v>2576</v>
      </c>
      <c r="L135" s="739">
        <v>754.04</v>
      </c>
      <c r="M135" s="739">
        <v>754.04</v>
      </c>
      <c r="N135" s="738">
        <v>1</v>
      </c>
      <c r="O135" s="821">
        <v>1</v>
      </c>
      <c r="P135" s="739">
        <v>754.04</v>
      </c>
      <c r="Q135" s="754">
        <v>1</v>
      </c>
      <c r="R135" s="738">
        <v>1</v>
      </c>
      <c r="S135" s="754">
        <v>1</v>
      </c>
      <c r="T135" s="821">
        <v>1</v>
      </c>
      <c r="U135" s="777">
        <v>1</v>
      </c>
    </row>
    <row r="136" spans="1:21" ht="14.4" customHeight="1" x14ac:dyDescent="0.3">
      <c r="A136" s="737">
        <v>7</v>
      </c>
      <c r="B136" s="738" t="s">
        <v>1972</v>
      </c>
      <c r="C136" s="738" t="s">
        <v>2209</v>
      </c>
      <c r="D136" s="819" t="s">
        <v>3275</v>
      </c>
      <c r="E136" s="820" t="s">
        <v>2216</v>
      </c>
      <c r="F136" s="738" t="s">
        <v>2204</v>
      </c>
      <c r="G136" s="738" t="s">
        <v>2280</v>
      </c>
      <c r="H136" s="738" t="s">
        <v>607</v>
      </c>
      <c r="I136" s="738" t="s">
        <v>1410</v>
      </c>
      <c r="J136" s="738" t="s">
        <v>1411</v>
      </c>
      <c r="K136" s="738" t="s">
        <v>2153</v>
      </c>
      <c r="L136" s="739">
        <v>85.16</v>
      </c>
      <c r="M136" s="739">
        <v>510.96</v>
      </c>
      <c r="N136" s="738">
        <v>6</v>
      </c>
      <c r="O136" s="821">
        <v>1</v>
      </c>
      <c r="P136" s="739">
        <v>510.96</v>
      </c>
      <c r="Q136" s="754">
        <v>1</v>
      </c>
      <c r="R136" s="738">
        <v>6</v>
      </c>
      <c r="S136" s="754">
        <v>1</v>
      </c>
      <c r="T136" s="821">
        <v>1</v>
      </c>
      <c r="U136" s="777">
        <v>1</v>
      </c>
    </row>
    <row r="137" spans="1:21" ht="14.4" customHeight="1" x14ac:dyDescent="0.3">
      <c r="A137" s="737">
        <v>7</v>
      </c>
      <c r="B137" s="738" t="s">
        <v>1972</v>
      </c>
      <c r="C137" s="738" t="s">
        <v>2209</v>
      </c>
      <c r="D137" s="819" t="s">
        <v>3275</v>
      </c>
      <c r="E137" s="820" t="s">
        <v>2216</v>
      </c>
      <c r="F137" s="738" t="s">
        <v>2204</v>
      </c>
      <c r="G137" s="738" t="s">
        <v>2288</v>
      </c>
      <c r="H137" s="738" t="s">
        <v>562</v>
      </c>
      <c r="I137" s="738" t="s">
        <v>2289</v>
      </c>
      <c r="J137" s="738" t="s">
        <v>2290</v>
      </c>
      <c r="K137" s="738" t="s">
        <v>2291</v>
      </c>
      <c r="L137" s="739">
        <v>29.13</v>
      </c>
      <c r="M137" s="739">
        <v>145.65</v>
      </c>
      <c r="N137" s="738">
        <v>5</v>
      </c>
      <c r="O137" s="821">
        <v>2</v>
      </c>
      <c r="P137" s="739">
        <v>145.65</v>
      </c>
      <c r="Q137" s="754">
        <v>1</v>
      </c>
      <c r="R137" s="738">
        <v>5</v>
      </c>
      <c r="S137" s="754">
        <v>1</v>
      </c>
      <c r="T137" s="821">
        <v>2</v>
      </c>
      <c r="U137" s="777">
        <v>1</v>
      </c>
    </row>
    <row r="138" spans="1:21" ht="14.4" customHeight="1" x14ac:dyDescent="0.3">
      <c r="A138" s="737">
        <v>7</v>
      </c>
      <c r="B138" s="738" t="s">
        <v>1972</v>
      </c>
      <c r="C138" s="738" t="s">
        <v>2209</v>
      </c>
      <c r="D138" s="819" t="s">
        <v>3275</v>
      </c>
      <c r="E138" s="820" t="s">
        <v>2216</v>
      </c>
      <c r="F138" s="738" t="s">
        <v>2204</v>
      </c>
      <c r="G138" s="738" t="s">
        <v>2288</v>
      </c>
      <c r="H138" s="738" t="s">
        <v>562</v>
      </c>
      <c r="I138" s="738" t="s">
        <v>2577</v>
      </c>
      <c r="J138" s="738" t="s">
        <v>2578</v>
      </c>
      <c r="K138" s="738" t="s">
        <v>2579</v>
      </c>
      <c r="L138" s="739">
        <v>80.319999999999993</v>
      </c>
      <c r="M138" s="739">
        <v>80.319999999999993</v>
      </c>
      <c r="N138" s="738">
        <v>1</v>
      </c>
      <c r="O138" s="821">
        <v>0.5</v>
      </c>
      <c r="P138" s="739"/>
      <c r="Q138" s="754">
        <v>0</v>
      </c>
      <c r="R138" s="738"/>
      <c r="S138" s="754">
        <v>0</v>
      </c>
      <c r="T138" s="821"/>
      <c r="U138" s="777">
        <v>0</v>
      </c>
    </row>
    <row r="139" spans="1:21" ht="14.4" customHeight="1" x14ac:dyDescent="0.3">
      <c r="A139" s="737">
        <v>7</v>
      </c>
      <c r="B139" s="738" t="s">
        <v>1972</v>
      </c>
      <c r="C139" s="738" t="s">
        <v>2209</v>
      </c>
      <c r="D139" s="819" t="s">
        <v>3275</v>
      </c>
      <c r="E139" s="820" t="s">
        <v>2216</v>
      </c>
      <c r="F139" s="738" t="s">
        <v>2204</v>
      </c>
      <c r="G139" s="738" t="s">
        <v>2580</v>
      </c>
      <c r="H139" s="738" t="s">
        <v>562</v>
      </c>
      <c r="I139" s="738" t="s">
        <v>2581</v>
      </c>
      <c r="J139" s="738" t="s">
        <v>2582</v>
      </c>
      <c r="K139" s="738" t="s">
        <v>2583</v>
      </c>
      <c r="L139" s="739">
        <v>1454.23</v>
      </c>
      <c r="M139" s="739">
        <v>8725.380000000001</v>
      </c>
      <c r="N139" s="738">
        <v>6</v>
      </c>
      <c r="O139" s="821">
        <v>1</v>
      </c>
      <c r="P139" s="739">
        <v>8725.380000000001</v>
      </c>
      <c r="Q139" s="754">
        <v>1</v>
      </c>
      <c r="R139" s="738">
        <v>6</v>
      </c>
      <c r="S139" s="754">
        <v>1</v>
      </c>
      <c r="T139" s="821">
        <v>1</v>
      </c>
      <c r="U139" s="777">
        <v>1</v>
      </c>
    </row>
    <row r="140" spans="1:21" ht="14.4" customHeight="1" x14ac:dyDescent="0.3">
      <c r="A140" s="737">
        <v>7</v>
      </c>
      <c r="B140" s="738" t="s">
        <v>1972</v>
      </c>
      <c r="C140" s="738" t="s">
        <v>2209</v>
      </c>
      <c r="D140" s="819" t="s">
        <v>3275</v>
      </c>
      <c r="E140" s="820" t="s">
        <v>2216</v>
      </c>
      <c r="F140" s="738" t="s">
        <v>2204</v>
      </c>
      <c r="G140" s="738" t="s">
        <v>2580</v>
      </c>
      <c r="H140" s="738" t="s">
        <v>562</v>
      </c>
      <c r="I140" s="738" t="s">
        <v>2584</v>
      </c>
      <c r="J140" s="738" t="s">
        <v>2585</v>
      </c>
      <c r="K140" s="738" t="s">
        <v>2586</v>
      </c>
      <c r="L140" s="739">
        <v>1938.97</v>
      </c>
      <c r="M140" s="739">
        <v>11633.82</v>
      </c>
      <c r="N140" s="738">
        <v>6</v>
      </c>
      <c r="O140" s="821">
        <v>1</v>
      </c>
      <c r="P140" s="739">
        <v>11633.82</v>
      </c>
      <c r="Q140" s="754">
        <v>1</v>
      </c>
      <c r="R140" s="738">
        <v>6</v>
      </c>
      <c r="S140" s="754">
        <v>1</v>
      </c>
      <c r="T140" s="821">
        <v>1</v>
      </c>
      <c r="U140" s="777">
        <v>1</v>
      </c>
    </row>
    <row r="141" spans="1:21" ht="14.4" customHeight="1" x14ac:dyDescent="0.3">
      <c r="A141" s="737">
        <v>7</v>
      </c>
      <c r="B141" s="738" t="s">
        <v>1972</v>
      </c>
      <c r="C141" s="738" t="s">
        <v>2209</v>
      </c>
      <c r="D141" s="819" t="s">
        <v>3275</v>
      </c>
      <c r="E141" s="820" t="s">
        <v>2216</v>
      </c>
      <c r="F141" s="738" t="s">
        <v>2204</v>
      </c>
      <c r="G141" s="738" t="s">
        <v>2580</v>
      </c>
      <c r="H141" s="738" t="s">
        <v>607</v>
      </c>
      <c r="I141" s="738" t="s">
        <v>2587</v>
      </c>
      <c r="J141" s="738" t="s">
        <v>2588</v>
      </c>
      <c r="K141" s="738" t="s">
        <v>2589</v>
      </c>
      <c r="L141" s="739">
        <v>484.75</v>
      </c>
      <c r="M141" s="739">
        <v>969.5</v>
      </c>
      <c r="N141" s="738">
        <v>2</v>
      </c>
      <c r="O141" s="821">
        <v>1</v>
      </c>
      <c r="P141" s="739">
        <v>969.5</v>
      </c>
      <c r="Q141" s="754">
        <v>1</v>
      </c>
      <c r="R141" s="738">
        <v>2</v>
      </c>
      <c r="S141" s="754">
        <v>1</v>
      </c>
      <c r="T141" s="821">
        <v>1</v>
      </c>
      <c r="U141" s="777">
        <v>1</v>
      </c>
    </row>
    <row r="142" spans="1:21" ht="14.4" customHeight="1" x14ac:dyDescent="0.3">
      <c r="A142" s="737">
        <v>7</v>
      </c>
      <c r="B142" s="738" t="s">
        <v>1972</v>
      </c>
      <c r="C142" s="738" t="s">
        <v>2209</v>
      </c>
      <c r="D142" s="819" t="s">
        <v>3275</v>
      </c>
      <c r="E142" s="820" t="s">
        <v>2216</v>
      </c>
      <c r="F142" s="738" t="s">
        <v>2204</v>
      </c>
      <c r="G142" s="738" t="s">
        <v>2580</v>
      </c>
      <c r="H142" s="738" t="s">
        <v>562</v>
      </c>
      <c r="I142" s="738" t="s">
        <v>2590</v>
      </c>
      <c r="J142" s="738" t="s">
        <v>2591</v>
      </c>
      <c r="K142" s="738" t="s">
        <v>2592</v>
      </c>
      <c r="L142" s="739">
        <v>0</v>
      </c>
      <c r="M142" s="739">
        <v>0</v>
      </c>
      <c r="N142" s="738">
        <v>2</v>
      </c>
      <c r="O142" s="821">
        <v>1</v>
      </c>
      <c r="P142" s="739">
        <v>0</v>
      </c>
      <c r="Q142" s="754"/>
      <c r="R142" s="738">
        <v>2</v>
      </c>
      <c r="S142" s="754">
        <v>1</v>
      </c>
      <c r="T142" s="821">
        <v>1</v>
      </c>
      <c r="U142" s="777">
        <v>1</v>
      </c>
    </row>
    <row r="143" spans="1:21" ht="14.4" customHeight="1" x14ac:dyDescent="0.3">
      <c r="A143" s="737">
        <v>7</v>
      </c>
      <c r="B143" s="738" t="s">
        <v>1972</v>
      </c>
      <c r="C143" s="738" t="s">
        <v>2209</v>
      </c>
      <c r="D143" s="819" t="s">
        <v>3275</v>
      </c>
      <c r="E143" s="820" t="s">
        <v>2216</v>
      </c>
      <c r="F143" s="738" t="s">
        <v>2204</v>
      </c>
      <c r="G143" s="738" t="s">
        <v>2292</v>
      </c>
      <c r="H143" s="738" t="s">
        <v>562</v>
      </c>
      <c r="I143" s="738" t="s">
        <v>2593</v>
      </c>
      <c r="J143" s="738" t="s">
        <v>2294</v>
      </c>
      <c r="K143" s="738" t="s">
        <v>2594</v>
      </c>
      <c r="L143" s="739">
        <v>537.12</v>
      </c>
      <c r="M143" s="739">
        <v>2685.6</v>
      </c>
      <c r="N143" s="738">
        <v>5</v>
      </c>
      <c r="O143" s="821">
        <v>0.5</v>
      </c>
      <c r="P143" s="739">
        <v>2685.6</v>
      </c>
      <c r="Q143" s="754">
        <v>1</v>
      </c>
      <c r="R143" s="738">
        <v>5</v>
      </c>
      <c r="S143" s="754">
        <v>1</v>
      </c>
      <c r="T143" s="821">
        <v>0.5</v>
      </c>
      <c r="U143" s="777">
        <v>1</v>
      </c>
    </row>
    <row r="144" spans="1:21" ht="14.4" customHeight="1" x14ac:dyDescent="0.3">
      <c r="A144" s="737">
        <v>7</v>
      </c>
      <c r="B144" s="738" t="s">
        <v>1972</v>
      </c>
      <c r="C144" s="738" t="s">
        <v>2209</v>
      </c>
      <c r="D144" s="819" t="s">
        <v>3275</v>
      </c>
      <c r="E144" s="820" t="s">
        <v>2216</v>
      </c>
      <c r="F144" s="738" t="s">
        <v>2204</v>
      </c>
      <c r="G144" s="738" t="s">
        <v>2292</v>
      </c>
      <c r="H144" s="738" t="s">
        <v>562</v>
      </c>
      <c r="I144" s="738" t="s">
        <v>2595</v>
      </c>
      <c r="J144" s="738" t="s">
        <v>2294</v>
      </c>
      <c r="K144" s="738" t="s">
        <v>2596</v>
      </c>
      <c r="L144" s="739">
        <v>424.24</v>
      </c>
      <c r="M144" s="739">
        <v>848.48</v>
      </c>
      <c r="N144" s="738">
        <v>2</v>
      </c>
      <c r="O144" s="821">
        <v>2</v>
      </c>
      <c r="P144" s="739">
        <v>424.24</v>
      </c>
      <c r="Q144" s="754">
        <v>0.5</v>
      </c>
      <c r="R144" s="738">
        <v>1</v>
      </c>
      <c r="S144" s="754">
        <v>0.5</v>
      </c>
      <c r="T144" s="821">
        <v>1</v>
      </c>
      <c r="U144" s="777">
        <v>0.5</v>
      </c>
    </row>
    <row r="145" spans="1:21" ht="14.4" customHeight="1" x14ac:dyDescent="0.3">
      <c r="A145" s="737">
        <v>7</v>
      </c>
      <c r="B145" s="738" t="s">
        <v>1972</v>
      </c>
      <c r="C145" s="738" t="s">
        <v>2209</v>
      </c>
      <c r="D145" s="819" t="s">
        <v>3275</v>
      </c>
      <c r="E145" s="820" t="s">
        <v>2216</v>
      </c>
      <c r="F145" s="738" t="s">
        <v>2204</v>
      </c>
      <c r="G145" s="738" t="s">
        <v>2292</v>
      </c>
      <c r="H145" s="738" t="s">
        <v>562</v>
      </c>
      <c r="I145" s="738" t="s">
        <v>2293</v>
      </c>
      <c r="J145" s="738" t="s">
        <v>2294</v>
      </c>
      <c r="K145" s="738" t="s">
        <v>2295</v>
      </c>
      <c r="L145" s="739">
        <v>848.49</v>
      </c>
      <c r="M145" s="739">
        <v>13575.84</v>
      </c>
      <c r="N145" s="738">
        <v>16</v>
      </c>
      <c r="O145" s="821">
        <v>7.5</v>
      </c>
      <c r="P145" s="739">
        <v>8484.9</v>
      </c>
      <c r="Q145" s="754">
        <v>0.625</v>
      </c>
      <c r="R145" s="738">
        <v>10</v>
      </c>
      <c r="S145" s="754">
        <v>0.625</v>
      </c>
      <c r="T145" s="821">
        <v>4</v>
      </c>
      <c r="U145" s="777">
        <v>0.53333333333333333</v>
      </c>
    </row>
    <row r="146" spans="1:21" ht="14.4" customHeight="1" x14ac:dyDescent="0.3">
      <c r="A146" s="737">
        <v>7</v>
      </c>
      <c r="B146" s="738" t="s">
        <v>1972</v>
      </c>
      <c r="C146" s="738" t="s">
        <v>2209</v>
      </c>
      <c r="D146" s="819" t="s">
        <v>3275</v>
      </c>
      <c r="E146" s="820" t="s">
        <v>2216</v>
      </c>
      <c r="F146" s="738" t="s">
        <v>2204</v>
      </c>
      <c r="G146" s="738" t="s">
        <v>2597</v>
      </c>
      <c r="H146" s="738" t="s">
        <v>562</v>
      </c>
      <c r="I146" s="738" t="s">
        <v>2598</v>
      </c>
      <c r="J146" s="738" t="s">
        <v>2599</v>
      </c>
      <c r="K146" s="738" t="s">
        <v>2600</v>
      </c>
      <c r="L146" s="739">
        <v>0</v>
      </c>
      <c r="M146" s="739">
        <v>0</v>
      </c>
      <c r="N146" s="738">
        <v>2</v>
      </c>
      <c r="O146" s="821">
        <v>0.5</v>
      </c>
      <c r="P146" s="739">
        <v>0</v>
      </c>
      <c r="Q146" s="754"/>
      <c r="R146" s="738">
        <v>2</v>
      </c>
      <c r="S146" s="754">
        <v>1</v>
      </c>
      <c r="T146" s="821">
        <v>0.5</v>
      </c>
      <c r="U146" s="777">
        <v>1</v>
      </c>
    </row>
    <row r="147" spans="1:21" ht="14.4" customHeight="1" x14ac:dyDescent="0.3">
      <c r="A147" s="737">
        <v>7</v>
      </c>
      <c r="B147" s="738" t="s">
        <v>1972</v>
      </c>
      <c r="C147" s="738" t="s">
        <v>2209</v>
      </c>
      <c r="D147" s="819" t="s">
        <v>3275</v>
      </c>
      <c r="E147" s="820" t="s">
        <v>2216</v>
      </c>
      <c r="F147" s="738" t="s">
        <v>2204</v>
      </c>
      <c r="G147" s="738" t="s">
        <v>2601</v>
      </c>
      <c r="H147" s="738" t="s">
        <v>562</v>
      </c>
      <c r="I147" s="738" t="s">
        <v>2602</v>
      </c>
      <c r="J147" s="738" t="s">
        <v>2603</v>
      </c>
      <c r="K147" s="738" t="s">
        <v>2604</v>
      </c>
      <c r="L147" s="739">
        <v>838.65</v>
      </c>
      <c r="M147" s="739">
        <v>7547.8499999999995</v>
      </c>
      <c r="N147" s="738">
        <v>9</v>
      </c>
      <c r="O147" s="821">
        <v>1</v>
      </c>
      <c r="P147" s="739"/>
      <c r="Q147" s="754">
        <v>0</v>
      </c>
      <c r="R147" s="738"/>
      <c r="S147" s="754">
        <v>0</v>
      </c>
      <c r="T147" s="821"/>
      <c r="U147" s="777">
        <v>0</v>
      </c>
    </row>
    <row r="148" spans="1:21" ht="14.4" customHeight="1" x14ac:dyDescent="0.3">
      <c r="A148" s="737">
        <v>7</v>
      </c>
      <c r="B148" s="738" t="s">
        <v>1972</v>
      </c>
      <c r="C148" s="738" t="s">
        <v>2209</v>
      </c>
      <c r="D148" s="819" t="s">
        <v>3275</v>
      </c>
      <c r="E148" s="820" t="s">
        <v>2216</v>
      </c>
      <c r="F148" s="738" t="s">
        <v>2204</v>
      </c>
      <c r="G148" s="738" t="s">
        <v>2601</v>
      </c>
      <c r="H148" s="738" t="s">
        <v>562</v>
      </c>
      <c r="I148" s="738" t="s">
        <v>2605</v>
      </c>
      <c r="J148" s="738" t="s">
        <v>2603</v>
      </c>
      <c r="K148" s="738" t="s">
        <v>2606</v>
      </c>
      <c r="L148" s="739">
        <v>1677.3</v>
      </c>
      <c r="M148" s="739">
        <v>1677.3</v>
      </c>
      <c r="N148" s="738">
        <v>1</v>
      </c>
      <c r="O148" s="821">
        <v>1</v>
      </c>
      <c r="P148" s="739">
        <v>1677.3</v>
      </c>
      <c r="Q148" s="754">
        <v>1</v>
      </c>
      <c r="R148" s="738">
        <v>1</v>
      </c>
      <c r="S148" s="754">
        <v>1</v>
      </c>
      <c r="T148" s="821">
        <v>1</v>
      </c>
      <c r="U148" s="777">
        <v>1</v>
      </c>
    </row>
    <row r="149" spans="1:21" ht="14.4" customHeight="1" x14ac:dyDescent="0.3">
      <c r="A149" s="737">
        <v>7</v>
      </c>
      <c r="B149" s="738" t="s">
        <v>1972</v>
      </c>
      <c r="C149" s="738" t="s">
        <v>2209</v>
      </c>
      <c r="D149" s="819" t="s">
        <v>3275</v>
      </c>
      <c r="E149" s="820" t="s">
        <v>2216</v>
      </c>
      <c r="F149" s="738" t="s">
        <v>2204</v>
      </c>
      <c r="G149" s="738" t="s">
        <v>2601</v>
      </c>
      <c r="H149" s="738" t="s">
        <v>562</v>
      </c>
      <c r="I149" s="738" t="s">
        <v>2607</v>
      </c>
      <c r="J149" s="738" t="s">
        <v>2603</v>
      </c>
      <c r="K149" s="738" t="s">
        <v>2608</v>
      </c>
      <c r="L149" s="739">
        <v>4714.62</v>
      </c>
      <c r="M149" s="739">
        <v>14143.86</v>
      </c>
      <c r="N149" s="738">
        <v>3</v>
      </c>
      <c r="O149" s="821">
        <v>1</v>
      </c>
      <c r="P149" s="739"/>
      <c r="Q149" s="754">
        <v>0</v>
      </c>
      <c r="R149" s="738"/>
      <c r="S149" s="754">
        <v>0</v>
      </c>
      <c r="T149" s="821"/>
      <c r="U149" s="777">
        <v>0</v>
      </c>
    </row>
    <row r="150" spans="1:21" ht="14.4" customHeight="1" x14ac:dyDescent="0.3">
      <c r="A150" s="737">
        <v>7</v>
      </c>
      <c r="B150" s="738" t="s">
        <v>1972</v>
      </c>
      <c r="C150" s="738" t="s">
        <v>2209</v>
      </c>
      <c r="D150" s="819" t="s">
        <v>3275</v>
      </c>
      <c r="E150" s="820" t="s">
        <v>2216</v>
      </c>
      <c r="F150" s="738" t="s">
        <v>2204</v>
      </c>
      <c r="G150" s="738" t="s">
        <v>2601</v>
      </c>
      <c r="H150" s="738" t="s">
        <v>562</v>
      </c>
      <c r="I150" s="738" t="s">
        <v>2609</v>
      </c>
      <c r="J150" s="738" t="s">
        <v>2603</v>
      </c>
      <c r="K150" s="738" t="s">
        <v>2610</v>
      </c>
      <c r="L150" s="739">
        <v>3354.59</v>
      </c>
      <c r="M150" s="739">
        <v>6709.18</v>
      </c>
      <c r="N150" s="738">
        <v>2</v>
      </c>
      <c r="O150" s="821">
        <v>1</v>
      </c>
      <c r="P150" s="739">
        <v>6709.18</v>
      </c>
      <c r="Q150" s="754">
        <v>1</v>
      </c>
      <c r="R150" s="738">
        <v>2</v>
      </c>
      <c r="S150" s="754">
        <v>1</v>
      </c>
      <c r="T150" s="821">
        <v>1</v>
      </c>
      <c r="U150" s="777">
        <v>1</v>
      </c>
    </row>
    <row r="151" spans="1:21" ht="14.4" customHeight="1" x14ac:dyDescent="0.3">
      <c r="A151" s="737">
        <v>7</v>
      </c>
      <c r="B151" s="738" t="s">
        <v>1972</v>
      </c>
      <c r="C151" s="738" t="s">
        <v>2209</v>
      </c>
      <c r="D151" s="819" t="s">
        <v>3275</v>
      </c>
      <c r="E151" s="820" t="s">
        <v>2216</v>
      </c>
      <c r="F151" s="738" t="s">
        <v>2204</v>
      </c>
      <c r="G151" s="738" t="s">
        <v>2537</v>
      </c>
      <c r="H151" s="738" t="s">
        <v>562</v>
      </c>
      <c r="I151" s="738" t="s">
        <v>2611</v>
      </c>
      <c r="J151" s="738" t="s">
        <v>2539</v>
      </c>
      <c r="K151" s="738"/>
      <c r="L151" s="739">
        <v>0</v>
      </c>
      <c r="M151" s="739">
        <v>0</v>
      </c>
      <c r="N151" s="738">
        <v>3</v>
      </c>
      <c r="O151" s="821">
        <v>1</v>
      </c>
      <c r="P151" s="739">
        <v>0</v>
      </c>
      <c r="Q151" s="754"/>
      <c r="R151" s="738">
        <v>3</v>
      </c>
      <c r="S151" s="754">
        <v>1</v>
      </c>
      <c r="T151" s="821">
        <v>1</v>
      </c>
      <c r="U151" s="777">
        <v>1</v>
      </c>
    </row>
    <row r="152" spans="1:21" ht="14.4" customHeight="1" x14ac:dyDescent="0.3">
      <c r="A152" s="737">
        <v>7</v>
      </c>
      <c r="B152" s="738" t="s">
        <v>1972</v>
      </c>
      <c r="C152" s="738" t="s">
        <v>2209</v>
      </c>
      <c r="D152" s="819" t="s">
        <v>3275</v>
      </c>
      <c r="E152" s="820" t="s">
        <v>2216</v>
      </c>
      <c r="F152" s="738" t="s">
        <v>2204</v>
      </c>
      <c r="G152" s="738" t="s">
        <v>2612</v>
      </c>
      <c r="H152" s="738" t="s">
        <v>562</v>
      </c>
      <c r="I152" s="738" t="s">
        <v>2613</v>
      </c>
      <c r="J152" s="738" t="s">
        <v>2614</v>
      </c>
      <c r="K152" s="738" t="s">
        <v>2615</v>
      </c>
      <c r="L152" s="739">
        <v>6822.19</v>
      </c>
      <c r="M152" s="739">
        <v>75044.09</v>
      </c>
      <c r="N152" s="738">
        <v>11</v>
      </c>
      <c r="O152" s="821">
        <v>1</v>
      </c>
      <c r="P152" s="739">
        <v>75044.09</v>
      </c>
      <c r="Q152" s="754">
        <v>1</v>
      </c>
      <c r="R152" s="738">
        <v>11</v>
      </c>
      <c r="S152" s="754">
        <v>1</v>
      </c>
      <c r="T152" s="821">
        <v>1</v>
      </c>
      <c r="U152" s="777">
        <v>1</v>
      </c>
    </row>
    <row r="153" spans="1:21" ht="14.4" customHeight="1" x14ac:dyDescent="0.3">
      <c r="A153" s="737">
        <v>7</v>
      </c>
      <c r="B153" s="738" t="s">
        <v>1972</v>
      </c>
      <c r="C153" s="738" t="s">
        <v>2209</v>
      </c>
      <c r="D153" s="819" t="s">
        <v>3275</v>
      </c>
      <c r="E153" s="820" t="s">
        <v>2216</v>
      </c>
      <c r="F153" s="738" t="s">
        <v>2204</v>
      </c>
      <c r="G153" s="738" t="s">
        <v>2616</v>
      </c>
      <c r="H153" s="738" t="s">
        <v>607</v>
      </c>
      <c r="I153" s="738" t="s">
        <v>2617</v>
      </c>
      <c r="J153" s="738" t="s">
        <v>2618</v>
      </c>
      <c r="K153" s="738" t="s">
        <v>2619</v>
      </c>
      <c r="L153" s="739">
        <v>105.08</v>
      </c>
      <c r="M153" s="739">
        <v>210.16</v>
      </c>
      <c r="N153" s="738">
        <v>2</v>
      </c>
      <c r="O153" s="821">
        <v>0.5</v>
      </c>
      <c r="P153" s="739"/>
      <c r="Q153" s="754">
        <v>0</v>
      </c>
      <c r="R153" s="738"/>
      <c r="S153" s="754">
        <v>0</v>
      </c>
      <c r="T153" s="821"/>
      <c r="U153" s="777">
        <v>0</v>
      </c>
    </row>
    <row r="154" spans="1:21" ht="14.4" customHeight="1" x14ac:dyDescent="0.3">
      <c r="A154" s="737">
        <v>7</v>
      </c>
      <c r="B154" s="738" t="s">
        <v>1972</v>
      </c>
      <c r="C154" s="738" t="s">
        <v>2209</v>
      </c>
      <c r="D154" s="819" t="s">
        <v>3275</v>
      </c>
      <c r="E154" s="820" t="s">
        <v>2216</v>
      </c>
      <c r="F154" s="738" t="s">
        <v>2204</v>
      </c>
      <c r="G154" s="738" t="s">
        <v>2487</v>
      </c>
      <c r="H154" s="738" t="s">
        <v>607</v>
      </c>
      <c r="I154" s="738" t="s">
        <v>1444</v>
      </c>
      <c r="J154" s="738" t="s">
        <v>1445</v>
      </c>
      <c r="K154" s="738" t="s">
        <v>2042</v>
      </c>
      <c r="L154" s="739">
        <v>0</v>
      </c>
      <c r="M154" s="739">
        <v>0</v>
      </c>
      <c r="N154" s="738">
        <v>1</v>
      </c>
      <c r="O154" s="821">
        <v>1</v>
      </c>
      <c r="P154" s="739"/>
      <c r="Q154" s="754"/>
      <c r="R154" s="738"/>
      <c r="S154" s="754">
        <v>0</v>
      </c>
      <c r="T154" s="821"/>
      <c r="U154" s="777">
        <v>0</v>
      </c>
    </row>
    <row r="155" spans="1:21" ht="14.4" customHeight="1" x14ac:dyDescent="0.3">
      <c r="A155" s="737">
        <v>7</v>
      </c>
      <c r="B155" s="738" t="s">
        <v>1972</v>
      </c>
      <c r="C155" s="738" t="s">
        <v>2209</v>
      </c>
      <c r="D155" s="819" t="s">
        <v>3275</v>
      </c>
      <c r="E155" s="820" t="s">
        <v>2216</v>
      </c>
      <c r="F155" s="738" t="s">
        <v>2204</v>
      </c>
      <c r="G155" s="738" t="s">
        <v>2620</v>
      </c>
      <c r="H155" s="738" t="s">
        <v>562</v>
      </c>
      <c r="I155" s="738" t="s">
        <v>2621</v>
      </c>
      <c r="J155" s="738" t="s">
        <v>2622</v>
      </c>
      <c r="K155" s="738" t="s">
        <v>2059</v>
      </c>
      <c r="L155" s="739">
        <v>208.18</v>
      </c>
      <c r="M155" s="739">
        <v>416.36</v>
      </c>
      <c r="N155" s="738">
        <v>2</v>
      </c>
      <c r="O155" s="821">
        <v>1</v>
      </c>
      <c r="P155" s="739">
        <v>416.36</v>
      </c>
      <c r="Q155" s="754">
        <v>1</v>
      </c>
      <c r="R155" s="738">
        <v>2</v>
      </c>
      <c r="S155" s="754">
        <v>1</v>
      </c>
      <c r="T155" s="821">
        <v>1</v>
      </c>
      <c r="U155" s="777">
        <v>1</v>
      </c>
    </row>
    <row r="156" spans="1:21" ht="14.4" customHeight="1" x14ac:dyDescent="0.3">
      <c r="A156" s="737">
        <v>7</v>
      </c>
      <c r="B156" s="738" t="s">
        <v>1972</v>
      </c>
      <c r="C156" s="738" t="s">
        <v>2209</v>
      </c>
      <c r="D156" s="819" t="s">
        <v>3275</v>
      </c>
      <c r="E156" s="820" t="s">
        <v>2216</v>
      </c>
      <c r="F156" s="738" t="s">
        <v>2204</v>
      </c>
      <c r="G156" s="738" t="s">
        <v>2620</v>
      </c>
      <c r="H156" s="738" t="s">
        <v>562</v>
      </c>
      <c r="I156" s="738" t="s">
        <v>2623</v>
      </c>
      <c r="J156" s="738" t="s">
        <v>2622</v>
      </c>
      <c r="K156" s="738" t="s">
        <v>2624</v>
      </c>
      <c r="L156" s="739">
        <v>0</v>
      </c>
      <c r="M156" s="739">
        <v>0</v>
      </c>
      <c r="N156" s="738">
        <v>1</v>
      </c>
      <c r="O156" s="821">
        <v>1</v>
      </c>
      <c r="P156" s="739">
        <v>0</v>
      </c>
      <c r="Q156" s="754"/>
      <c r="R156" s="738">
        <v>1</v>
      </c>
      <c r="S156" s="754">
        <v>1</v>
      </c>
      <c r="T156" s="821">
        <v>1</v>
      </c>
      <c r="U156" s="777">
        <v>1</v>
      </c>
    </row>
    <row r="157" spans="1:21" ht="14.4" customHeight="1" x14ac:dyDescent="0.3">
      <c r="A157" s="737">
        <v>7</v>
      </c>
      <c r="B157" s="738" t="s">
        <v>1972</v>
      </c>
      <c r="C157" s="738" t="s">
        <v>2209</v>
      </c>
      <c r="D157" s="819" t="s">
        <v>3275</v>
      </c>
      <c r="E157" s="820" t="s">
        <v>2216</v>
      </c>
      <c r="F157" s="738" t="s">
        <v>2204</v>
      </c>
      <c r="G157" s="738" t="s">
        <v>2625</v>
      </c>
      <c r="H157" s="738" t="s">
        <v>562</v>
      </c>
      <c r="I157" s="738" t="s">
        <v>2626</v>
      </c>
      <c r="J157" s="738" t="s">
        <v>2627</v>
      </c>
      <c r="K157" s="738" t="s">
        <v>2628</v>
      </c>
      <c r="L157" s="739">
        <v>155.24</v>
      </c>
      <c r="M157" s="739">
        <v>155.24</v>
      </c>
      <c r="N157" s="738">
        <v>1</v>
      </c>
      <c r="O157" s="821">
        <v>0.5</v>
      </c>
      <c r="P157" s="739">
        <v>155.24</v>
      </c>
      <c r="Q157" s="754">
        <v>1</v>
      </c>
      <c r="R157" s="738">
        <v>1</v>
      </c>
      <c r="S157" s="754">
        <v>1</v>
      </c>
      <c r="T157" s="821">
        <v>0.5</v>
      </c>
      <c r="U157" s="777">
        <v>1</v>
      </c>
    </row>
    <row r="158" spans="1:21" ht="14.4" customHeight="1" x14ac:dyDescent="0.3">
      <c r="A158" s="737">
        <v>7</v>
      </c>
      <c r="B158" s="738" t="s">
        <v>1972</v>
      </c>
      <c r="C158" s="738" t="s">
        <v>2209</v>
      </c>
      <c r="D158" s="819" t="s">
        <v>3275</v>
      </c>
      <c r="E158" s="820" t="s">
        <v>2216</v>
      </c>
      <c r="F158" s="738" t="s">
        <v>2204</v>
      </c>
      <c r="G158" s="738" t="s">
        <v>2261</v>
      </c>
      <c r="H158" s="738" t="s">
        <v>607</v>
      </c>
      <c r="I158" s="738" t="s">
        <v>2304</v>
      </c>
      <c r="J158" s="738" t="s">
        <v>1216</v>
      </c>
      <c r="K158" s="738" t="s">
        <v>2193</v>
      </c>
      <c r="L158" s="739">
        <v>48.42</v>
      </c>
      <c r="M158" s="739">
        <v>96.84</v>
      </c>
      <c r="N158" s="738">
        <v>2</v>
      </c>
      <c r="O158" s="821">
        <v>0.5</v>
      </c>
      <c r="P158" s="739"/>
      <c r="Q158" s="754">
        <v>0</v>
      </c>
      <c r="R158" s="738"/>
      <c r="S158" s="754">
        <v>0</v>
      </c>
      <c r="T158" s="821"/>
      <c r="U158" s="777">
        <v>0</v>
      </c>
    </row>
    <row r="159" spans="1:21" ht="14.4" customHeight="1" x14ac:dyDescent="0.3">
      <c r="A159" s="737">
        <v>7</v>
      </c>
      <c r="B159" s="738" t="s">
        <v>1972</v>
      </c>
      <c r="C159" s="738" t="s">
        <v>2209</v>
      </c>
      <c r="D159" s="819" t="s">
        <v>3275</v>
      </c>
      <c r="E159" s="820" t="s">
        <v>2216</v>
      </c>
      <c r="F159" s="738" t="s">
        <v>2204</v>
      </c>
      <c r="G159" s="738" t="s">
        <v>2261</v>
      </c>
      <c r="H159" s="738" t="s">
        <v>562</v>
      </c>
      <c r="I159" s="738" t="s">
        <v>1215</v>
      </c>
      <c r="J159" s="738" t="s">
        <v>1216</v>
      </c>
      <c r="K159" s="738" t="s">
        <v>2262</v>
      </c>
      <c r="L159" s="739">
        <v>48.42</v>
      </c>
      <c r="M159" s="739">
        <v>48.42</v>
      </c>
      <c r="N159" s="738">
        <v>1</v>
      </c>
      <c r="O159" s="821">
        <v>1</v>
      </c>
      <c r="P159" s="739">
        <v>48.42</v>
      </c>
      <c r="Q159" s="754">
        <v>1</v>
      </c>
      <c r="R159" s="738">
        <v>1</v>
      </c>
      <c r="S159" s="754">
        <v>1</v>
      </c>
      <c r="T159" s="821">
        <v>1</v>
      </c>
      <c r="U159" s="777">
        <v>1</v>
      </c>
    </row>
    <row r="160" spans="1:21" ht="14.4" customHeight="1" x14ac:dyDescent="0.3">
      <c r="A160" s="737">
        <v>7</v>
      </c>
      <c r="B160" s="738" t="s">
        <v>1972</v>
      </c>
      <c r="C160" s="738" t="s">
        <v>2209</v>
      </c>
      <c r="D160" s="819" t="s">
        <v>3275</v>
      </c>
      <c r="E160" s="820" t="s">
        <v>2216</v>
      </c>
      <c r="F160" s="738" t="s">
        <v>2204</v>
      </c>
      <c r="G160" s="738" t="s">
        <v>2629</v>
      </c>
      <c r="H160" s="738" t="s">
        <v>562</v>
      </c>
      <c r="I160" s="738" t="s">
        <v>2630</v>
      </c>
      <c r="J160" s="738" t="s">
        <v>2631</v>
      </c>
      <c r="K160" s="738" t="s">
        <v>2632</v>
      </c>
      <c r="L160" s="739">
        <v>583.70000000000005</v>
      </c>
      <c r="M160" s="739">
        <v>4085.9</v>
      </c>
      <c r="N160" s="738">
        <v>7</v>
      </c>
      <c r="O160" s="821">
        <v>3</v>
      </c>
      <c r="P160" s="739">
        <v>2918.5</v>
      </c>
      <c r="Q160" s="754">
        <v>0.7142857142857143</v>
      </c>
      <c r="R160" s="738">
        <v>5</v>
      </c>
      <c r="S160" s="754">
        <v>0.7142857142857143</v>
      </c>
      <c r="T160" s="821">
        <v>2</v>
      </c>
      <c r="U160" s="777">
        <v>0.66666666666666663</v>
      </c>
    </row>
    <row r="161" spans="1:21" ht="14.4" customHeight="1" x14ac:dyDescent="0.3">
      <c r="A161" s="737">
        <v>7</v>
      </c>
      <c r="B161" s="738" t="s">
        <v>1972</v>
      </c>
      <c r="C161" s="738" t="s">
        <v>2209</v>
      </c>
      <c r="D161" s="819" t="s">
        <v>3275</v>
      </c>
      <c r="E161" s="820" t="s">
        <v>2216</v>
      </c>
      <c r="F161" s="738" t="s">
        <v>2204</v>
      </c>
      <c r="G161" s="738" t="s">
        <v>2629</v>
      </c>
      <c r="H161" s="738" t="s">
        <v>562</v>
      </c>
      <c r="I161" s="738" t="s">
        <v>2633</v>
      </c>
      <c r="J161" s="738" t="s">
        <v>2631</v>
      </c>
      <c r="K161" s="738" t="s">
        <v>2634</v>
      </c>
      <c r="L161" s="739">
        <v>1677.3</v>
      </c>
      <c r="M161" s="739">
        <v>6709.2</v>
      </c>
      <c r="N161" s="738">
        <v>4</v>
      </c>
      <c r="O161" s="821">
        <v>1</v>
      </c>
      <c r="P161" s="739">
        <v>6709.2</v>
      </c>
      <c r="Q161" s="754">
        <v>1</v>
      </c>
      <c r="R161" s="738">
        <v>4</v>
      </c>
      <c r="S161" s="754">
        <v>1</v>
      </c>
      <c r="T161" s="821">
        <v>1</v>
      </c>
      <c r="U161" s="777">
        <v>1</v>
      </c>
    </row>
    <row r="162" spans="1:21" ht="14.4" customHeight="1" x14ac:dyDescent="0.3">
      <c r="A162" s="737">
        <v>7</v>
      </c>
      <c r="B162" s="738" t="s">
        <v>1972</v>
      </c>
      <c r="C162" s="738" t="s">
        <v>2209</v>
      </c>
      <c r="D162" s="819" t="s">
        <v>3275</v>
      </c>
      <c r="E162" s="820" t="s">
        <v>2216</v>
      </c>
      <c r="F162" s="738" t="s">
        <v>2204</v>
      </c>
      <c r="G162" s="738" t="s">
        <v>2629</v>
      </c>
      <c r="H162" s="738" t="s">
        <v>562</v>
      </c>
      <c r="I162" s="738" t="s">
        <v>2635</v>
      </c>
      <c r="J162" s="738" t="s">
        <v>2636</v>
      </c>
      <c r="K162" s="738" t="s">
        <v>2634</v>
      </c>
      <c r="L162" s="739">
        <v>1677.3</v>
      </c>
      <c r="M162" s="739">
        <v>1677.3</v>
      </c>
      <c r="N162" s="738">
        <v>1</v>
      </c>
      <c r="O162" s="821">
        <v>1</v>
      </c>
      <c r="P162" s="739">
        <v>1677.3</v>
      </c>
      <c r="Q162" s="754">
        <v>1</v>
      </c>
      <c r="R162" s="738">
        <v>1</v>
      </c>
      <c r="S162" s="754">
        <v>1</v>
      </c>
      <c r="T162" s="821">
        <v>1</v>
      </c>
      <c r="U162" s="777">
        <v>1</v>
      </c>
    </row>
    <row r="163" spans="1:21" ht="14.4" customHeight="1" x14ac:dyDescent="0.3">
      <c r="A163" s="737">
        <v>7</v>
      </c>
      <c r="B163" s="738" t="s">
        <v>1972</v>
      </c>
      <c r="C163" s="738" t="s">
        <v>2209</v>
      </c>
      <c r="D163" s="819" t="s">
        <v>3275</v>
      </c>
      <c r="E163" s="820" t="s">
        <v>2216</v>
      </c>
      <c r="F163" s="738" t="s">
        <v>2204</v>
      </c>
      <c r="G163" s="738" t="s">
        <v>2629</v>
      </c>
      <c r="H163" s="738" t="s">
        <v>562</v>
      </c>
      <c r="I163" s="738" t="s">
        <v>2637</v>
      </c>
      <c r="J163" s="738" t="s">
        <v>2636</v>
      </c>
      <c r="K163" s="738" t="s">
        <v>2638</v>
      </c>
      <c r="L163" s="739">
        <v>908.53</v>
      </c>
      <c r="M163" s="739">
        <v>4542.6499999999996</v>
      </c>
      <c r="N163" s="738">
        <v>5</v>
      </c>
      <c r="O163" s="821">
        <v>2</v>
      </c>
      <c r="P163" s="739">
        <v>2725.59</v>
      </c>
      <c r="Q163" s="754">
        <v>0.60000000000000009</v>
      </c>
      <c r="R163" s="738">
        <v>3</v>
      </c>
      <c r="S163" s="754">
        <v>0.6</v>
      </c>
      <c r="T163" s="821">
        <v>1</v>
      </c>
      <c r="U163" s="777">
        <v>0.5</v>
      </c>
    </row>
    <row r="164" spans="1:21" ht="14.4" customHeight="1" x14ac:dyDescent="0.3">
      <c r="A164" s="737">
        <v>7</v>
      </c>
      <c r="B164" s="738" t="s">
        <v>1972</v>
      </c>
      <c r="C164" s="738" t="s">
        <v>2209</v>
      </c>
      <c r="D164" s="819" t="s">
        <v>3275</v>
      </c>
      <c r="E164" s="820" t="s">
        <v>2216</v>
      </c>
      <c r="F164" s="738" t="s">
        <v>2204</v>
      </c>
      <c r="G164" s="738" t="s">
        <v>2629</v>
      </c>
      <c r="H164" s="738" t="s">
        <v>607</v>
      </c>
      <c r="I164" s="738" t="s">
        <v>2639</v>
      </c>
      <c r="J164" s="738" t="s">
        <v>2640</v>
      </c>
      <c r="K164" s="738" t="s">
        <v>2632</v>
      </c>
      <c r="L164" s="739">
        <v>583.70000000000005</v>
      </c>
      <c r="M164" s="739">
        <v>5837</v>
      </c>
      <c r="N164" s="738">
        <v>10</v>
      </c>
      <c r="O164" s="821">
        <v>3</v>
      </c>
      <c r="P164" s="739">
        <v>5837</v>
      </c>
      <c r="Q164" s="754">
        <v>1</v>
      </c>
      <c r="R164" s="738">
        <v>10</v>
      </c>
      <c r="S164" s="754">
        <v>1</v>
      </c>
      <c r="T164" s="821">
        <v>3</v>
      </c>
      <c r="U164" s="777">
        <v>1</v>
      </c>
    </row>
    <row r="165" spans="1:21" ht="14.4" customHeight="1" x14ac:dyDescent="0.3">
      <c r="A165" s="737">
        <v>7</v>
      </c>
      <c r="B165" s="738" t="s">
        <v>1972</v>
      </c>
      <c r="C165" s="738" t="s">
        <v>2209</v>
      </c>
      <c r="D165" s="819" t="s">
        <v>3275</v>
      </c>
      <c r="E165" s="820" t="s">
        <v>2216</v>
      </c>
      <c r="F165" s="738" t="s">
        <v>2204</v>
      </c>
      <c r="G165" s="738" t="s">
        <v>2629</v>
      </c>
      <c r="H165" s="738" t="s">
        <v>607</v>
      </c>
      <c r="I165" s="738" t="s">
        <v>2641</v>
      </c>
      <c r="J165" s="738" t="s">
        <v>2640</v>
      </c>
      <c r="K165" s="738" t="s">
        <v>2638</v>
      </c>
      <c r="L165" s="739">
        <v>908.53</v>
      </c>
      <c r="M165" s="739">
        <v>9085.2999999999993</v>
      </c>
      <c r="N165" s="738">
        <v>10</v>
      </c>
      <c r="O165" s="821">
        <v>2</v>
      </c>
      <c r="P165" s="739">
        <v>9085.2999999999993</v>
      </c>
      <c r="Q165" s="754">
        <v>1</v>
      </c>
      <c r="R165" s="738">
        <v>10</v>
      </c>
      <c r="S165" s="754">
        <v>1</v>
      </c>
      <c r="T165" s="821">
        <v>2</v>
      </c>
      <c r="U165" s="777">
        <v>1</v>
      </c>
    </row>
    <row r="166" spans="1:21" ht="14.4" customHeight="1" x14ac:dyDescent="0.3">
      <c r="A166" s="737">
        <v>7</v>
      </c>
      <c r="B166" s="738" t="s">
        <v>1972</v>
      </c>
      <c r="C166" s="738" t="s">
        <v>2209</v>
      </c>
      <c r="D166" s="819" t="s">
        <v>3275</v>
      </c>
      <c r="E166" s="820" t="s">
        <v>2216</v>
      </c>
      <c r="F166" s="738" t="s">
        <v>2204</v>
      </c>
      <c r="G166" s="738" t="s">
        <v>2263</v>
      </c>
      <c r="H166" s="738" t="s">
        <v>562</v>
      </c>
      <c r="I166" s="738" t="s">
        <v>2560</v>
      </c>
      <c r="J166" s="738" t="s">
        <v>2561</v>
      </c>
      <c r="K166" s="738" t="s">
        <v>2562</v>
      </c>
      <c r="L166" s="739">
        <v>42.09</v>
      </c>
      <c r="M166" s="739">
        <v>126.27000000000001</v>
      </c>
      <c r="N166" s="738">
        <v>3</v>
      </c>
      <c r="O166" s="821">
        <v>1</v>
      </c>
      <c r="P166" s="739">
        <v>126.27000000000001</v>
      </c>
      <c r="Q166" s="754">
        <v>1</v>
      </c>
      <c r="R166" s="738">
        <v>3</v>
      </c>
      <c r="S166" s="754">
        <v>1</v>
      </c>
      <c r="T166" s="821">
        <v>1</v>
      </c>
      <c r="U166" s="777">
        <v>1</v>
      </c>
    </row>
    <row r="167" spans="1:21" ht="14.4" customHeight="1" x14ac:dyDescent="0.3">
      <c r="A167" s="737">
        <v>7</v>
      </c>
      <c r="B167" s="738" t="s">
        <v>1972</v>
      </c>
      <c r="C167" s="738" t="s">
        <v>2209</v>
      </c>
      <c r="D167" s="819" t="s">
        <v>3275</v>
      </c>
      <c r="E167" s="820" t="s">
        <v>2216</v>
      </c>
      <c r="F167" s="738" t="s">
        <v>2204</v>
      </c>
      <c r="G167" s="738" t="s">
        <v>2642</v>
      </c>
      <c r="H167" s="738" t="s">
        <v>562</v>
      </c>
      <c r="I167" s="738" t="s">
        <v>2643</v>
      </c>
      <c r="J167" s="738" t="s">
        <v>2644</v>
      </c>
      <c r="K167" s="738" t="s">
        <v>2645</v>
      </c>
      <c r="L167" s="739">
        <v>0</v>
      </c>
      <c r="M167" s="739">
        <v>0</v>
      </c>
      <c r="N167" s="738">
        <v>1</v>
      </c>
      <c r="O167" s="821">
        <v>1</v>
      </c>
      <c r="P167" s="739"/>
      <c r="Q167" s="754"/>
      <c r="R167" s="738"/>
      <c r="S167" s="754">
        <v>0</v>
      </c>
      <c r="T167" s="821"/>
      <c r="U167" s="777">
        <v>0</v>
      </c>
    </row>
    <row r="168" spans="1:21" ht="14.4" customHeight="1" x14ac:dyDescent="0.3">
      <c r="A168" s="737">
        <v>7</v>
      </c>
      <c r="B168" s="738" t="s">
        <v>1972</v>
      </c>
      <c r="C168" s="738" t="s">
        <v>2209</v>
      </c>
      <c r="D168" s="819" t="s">
        <v>3275</v>
      </c>
      <c r="E168" s="820" t="s">
        <v>2216</v>
      </c>
      <c r="F168" s="738" t="s">
        <v>2204</v>
      </c>
      <c r="G168" s="738" t="s">
        <v>2642</v>
      </c>
      <c r="H168" s="738" t="s">
        <v>562</v>
      </c>
      <c r="I168" s="738" t="s">
        <v>2646</v>
      </c>
      <c r="J168" s="738" t="s">
        <v>2647</v>
      </c>
      <c r="K168" s="738" t="s">
        <v>2648</v>
      </c>
      <c r="L168" s="739">
        <v>857.75</v>
      </c>
      <c r="M168" s="739">
        <v>1715.5</v>
      </c>
      <c r="N168" s="738">
        <v>2</v>
      </c>
      <c r="O168" s="821">
        <v>0.5</v>
      </c>
      <c r="P168" s="739">
        <v>1715.5</v>
      </c>
      <c r="Q168" s="754">
        <v>1</v>
      </c>
      <c r="R168" s="738">
        <v>2</v>
      </c>
      <c r="S168" s="754">
        <v>1</v>
      </c>
      <c r="T168" s="821">
        <v>0.5</v>
      </c>
      <c r="U168" s="777">
        <v>1</v>
      </c>
    </row>
    <row r="169" spans="1:21" ht="14.4" customHeight="1" x14ac:dyDescent="0.3">
      <c r="A169" s="737">
        <v>7</v>
      </c>
      <c r="B169" s="738" t="s">
        <v>1972</v>
      </c>
      <c r="C169" s="738" t="s">
        <v>2209</v>
      </c>
      <c r="D169" s="819" t="s">
        <v>3275</v>
      </c>
      <c r="E169" s="820" t="s">
        <v>2216</v>
      </c>
      <c r="F169" s="738" t="s">
        <v>2204</v>
      </c>
      <c r="G169" s="738" t="s">
        <v>2642</v>
      </c>
      <c r="H169" s="738" t="s">
        <v>562</v>
      </c>
      <c r="I169" s="738" t="s">
        <v>2649</v>
      </c>
      <c r="J169" s="738" t="s">
        <v>2647</v>
      </c>
      <c r="K169" s="738" t="s">
        <v>2650</v>
      </c>
      <c r="L169" s="739">
        <v>1715.4</v>
      </c>
      <c r="M169" s="739">
        <v>8577</v>
      </c>
      <c r="N169" s="738">
        <v>5</v>
      </c>
      <c r="O169" s="821">
        <v>1</v>
      </c>
      <c r="P169" s="739">
        <v>8577</v>
      </c>
      <c r="Q169" s="754">
        <v>1</v>
      </c>
      <c r="R169" s="738">
        <v>5</v>
      </c>
      <c r="S169" s="754">
        <v>1</v>
      </c>
      <c r="T169" s="821">
        <v>1</v>
      </c>
      <c r="U169" s="777">
        <v>1</v>
      </c>
    </row>
    <row r="170" spans="1:21" ht="14.4" customHeight="1" x14ac:dyDescent="0.3">
      <c r="A170" s="737">
        <v>7</v>
      </c>
      <c r="B170" s="738" t="s">
        <v>1972</v>
      </c>
      <c r="C170" s="738" t="s">
        <v>2209</v>
      </c>
      <c r="D170" s="819" t="s">
        <v>3275</v>
      </c>
      <c r="E170" s="820" t="s">
        <v>2216</v>
      </c>
      <c r="F170" s="738" t="s">
        <v>2204</v>
      </c>
      <c r="G170" s="738" t="s">
        <v>2511</v>
      </c>
      <c r="H170" s="738" t="s">
        <v>607</v>
      </c>
      <c r="I170" s="738" t="s">
        <v>1358</v>
      </c>
      <c r="J170" s="738" t="s">
        <v>2127</v>
      </c>
      <c r="K170" s="738" t="s">
        <v>2128</v>
      </c>
      <c r="L170" s="739">
        <v>0</v>
      </c>
      <c r="M170" s="739">
        <v>0</v>
      </c>
      <c r="N170" s="738">
        <v>11</v>
      </c>
      <c r="O170" s="821">
        <v>3.5</v>
      </c>
      <c r="P170" s="739">
        <v>0</v>
      </c>
      <c r="Q170" s="754"/>
      <c r="R170" s="738">
        <v>7</v>
      </c>
      <c r="S170" s="754">
        <v>0.63636363636363635</v>
      </c>
      <c r="T170" s="821">
        <v>1.5</v>
      </c>
      <c r="U170" s="777">
        <v>0.42857142857142855</v>
      </c>
    </row>
    <row r="171" spans="1:21" ht="14.4" customHeight="1" x14ac:dyDescent="0.3">
      <c r="A171" s="737">
        <v>7</v>
      </c>
      <c r="B171" s="738" t="s">
        <v>1972</v>
      </c>
      <c r="C171" s="738" t="s">
        <v>2209</v>
      </c>
      <c r="D171" s="819" t="s">
        <v>3275</v>
      </c>
      <c r="E171" s="820" t="s">
        <v>2216</v>
      </c>
      <c r="F171" s="738" t="s">
        <v>2204</v>
      </c>
      <c r="G171" s="738" t="s">
        <v>2651</v>
      </c>
      <c r="H171" s="738" t="s">
        <v>562</v>
      </c>
      <c r="I171" s="738" t="s">
        <v>2652</v>
      </c>
      <c r="J171" s="738" t="s">
        <v>2653</v>
      </c>
      <c r="K171" s="738" t="s">
        <v>2654</v>
      </c>
      <c r="L171" s="739">
        <v>908.53</v>
      </c>
      <c r="M171" s="739">
        <v>3634.12</v>
      </c>
      <c r="N171" s="738">
        <v>4</v>
      </c>
      <c r="O171" s="821">
        <v>2</v>
      </c>
      <c r="P171" s="739">
        <v>3634.12</v>
      </c>
      <c r="Q171" s="754">
        <v>1</v>
      </c>
      <c r="R171" s="738">
        <v>4</v>
      </c>
      <c r="S171" s="754">
        <v>1</v>
      </c>
      <c r="T171" s="821">
        <v>2</v>
      </c>
      <c r="U171" s="777">
        <v>1</v>
      </c>
    </row>
    <row r="172" spans="1:21" ht="14.4" customHeight="1" x14ac:dyDescent="0.3">
      <c r="A172" s="737">
        <v>7</v>
      </c>
      <c r="B172" s="738" t="s">
        <v>1972</v>
      </c>
      <c r="C172" s="738" t="s">
        <v>2209</v>
      </c>
      <c r="D172" s="819" t="s">
        <v>3275</v>
      </c>
      <c r="E172" s="820" t="s">
        <v>2216</v>
      </c>
      <c r="F172" s="738" t="s">
        <v>2204</v>
      </c>
      <c r="G172" s="738" t="s">
        <v>2651</v>
      </c>
      <c r="H172" s="738" t="s">
        <v>562</v>
      </c>
      <c r="I172" s="738" t="s">
        <v>2655</v>
      </c>
      <c r="J172" s="738" t="s">
        <v>2653</v>
      </c>
      <c r="K172" s="738" t="s">
        <v>2656</v>
      </c>
      <c r="L172" s="739">
        <v>1677.3</v>
      </c>
      <c r="M172" s="739">
        <v>5031.8999999999996</v>
      </c>
      <c r="N172" s="738">
        <v>3</v>
      </c>
      <c r="O172" s="821">
        <v>2</v>
      </c>
      <c r="P172" s="739">
        <v>5031.8999999999996</v>
      </c>
      <c r="Q172" s="754">
        <v>1</v>
      </c>
      <c r="R172" s="738">
        <v>3</v>
      </c>
      <c r="S172" s="754">
        <v>1</v>
      </c>
      <c r="T172" s="821">
        <v>2</v>
      </c>
      <c r="U172" s="777">
        <v>1</v>
      </c>
    </row>
    <row r="173" spans="1:21" ht="14.4" customHeight="1" x14ac:dyDescent="0.3">
      <c r="A173" s="737">
        <v>7</v>
      </c>
      <c r="B173" s="738" t="s">
        <v>1972</v>
      </c>
      <c r="C173" s="738" t="s">
        <v>2209</v>
      </c>
      <c r="D173" s="819" t="s">
        <v>3275</v>
      </c>
      <c r="E173" s="820" t="s">
        <v>2216</v>
      </c>
      <c r="F173" s="738" t="s">
        <v>2204</v>
      </c>
      <c r="G173" s="738" t="s">
        <v>2651</v>
      </c>
      <c r="H173" s="738" t="s">
        <v>562</v>
      </c>
      <c r="I173" s="738" t="s">
        <v>2657</v>
      </c>
      <c r="J173" s="738" t="s">
        <v>2653</v>
      </c>
      <c r="K173" s="738" t="s">
        <v>2658</v>
      </c>
      <c r="L173" s="739">
        <v>1257.97</v>
      </c>
      <c r="M173" s="739">
        <v>1257.97</v>
      </c>
      <c r="N173" s="738">
        <v>1</v>
      </c>
      <c r="O173" s="821">
        <v>1</v>
      </c>
      <c r="P173" s="739">
        <v>1257.97</v>
      </c>
      <c r="Q173" s="754">
        <v>1</v>
      </c>
      <c r="R173" s="738">
        <v>1</v>
      </c>
      <c r="S173" s="754">
        <v>1</v>
      </c>
      <c r="T173" s="821">
        <v>1</v>
      </c>
      <c r="U173" s="777">
        <v>1</v>
      </c>
    </row>
    <row r="174" spans="1:21" ht="14.4" customHeight="1" x14ac:dyDescent="0.3">
      <c r="A174" s="737">
        <v>7</v>
      </c>
      <c r="B174" s="738" t="s">
        <v>1972</v>
      </c>
      <c r="C174" s="738" t="s">
        <v>2209</v>
      </c>
      <c r="D174" s="819" t="s">
        <v>3275</v>
      </c>
      <c r="E174" s="820" t="s">
        <v>2216</v>
      </c>
      <c r="F174" s="738" t="s">
        <v>2204</v>
      </c>
      <c r="G174" s="738" t="s">
        <v>2651</v>
      </c>
      <c r="H174" s="738" t="s">
        <v>562</v>
      </c>
      <c r="I174" s="738" t="s">
        <v>2659</v>
      </c>
      <c r="J174" s="738" t="s">
        <v>2653</v>
      </c>
      <c r="K174" s="738" t="s">
        <v>2660</v>
      </c>
      <c r="L174" s="739">
        <v>0</v>
      </c>
      <c r="M174" s="739">
        <v>0</v>
      </c>
      <c r="N174" s="738">
        <v>2</v>
      </c>
      <c r="O174" s="821">
        <v>1</v>
      </c>
      <c r="P174" s="739">
        <v>0</v>
      </c>
      <c r="Q174" s="754"/>
      <c r="R174" s="738">
        <v>2</v>
      </c>
      <c r="S174" s="754">
        <v>1</v>
      </c>
      <c r="T174" s="821">
        <v>1</v>
      </c>
      <c r="U174" s="777">
        <v>1</v>
      </c>
    </row>
    <row r="175" spans="1:21" ht="14.4" customHeight="1" x14ac:dyDescent="0.3">
      <c r="A175" s="737">
        <v>7</v>
      </c>
      <c r="B175" s="738" t="s">
        <v>1972</v>
      </c>
      <c r="C175" s="738" t="s">
        <v>2209</v>
      </c>
      <c r="D175" s="819" t="s">
        <v>3275</v>
      </c>
      <c r="E175" s="820" t="s">
        <v>2216</v>
      </c>
      <c r="F175" s="738" t="s">
        <v>2204</v>
      </c>
      <c r="G175" s="738" t="s">
        <v>2651</v>
      </c>
      <c r="H175" s="738" t="s">
        <v>562</v>
      </c>
      <c r="I175" s="738" t="s">
        <v>2661</v>
      </c>
      <c r="J175" s="738" t="s">
        <v>2653</v>
      </c>
      <c r="K175" s="738" t="s">
        <v>2662</v>
      </c>
      <c r="L175" s="739">
        <v>0</v>
      </c>
      <c r="M175" s="739">
        <v>0</v>
      </c>
      <c r="N175" s="738">
        <v>4</v>
      </c>
      <c r="O175" s="821">
        <v>1</v>
      </c>
      <c r="P175" s="739">
        <v>0</v>
      </c>
      <c r="Q175" s="754"/>
      <c r="R175" s="738">
        <v>4</v>
      </c>
      <c r="S175" s="754">
        <v>1</v>
      </c>
      <c r="T175" s="821">
        <v>1</v>
      </c>
      <c r="U175" s="777">
        <v>1</v>
      </c>
    </row>
    <row r="176" spans="1:21" ht="14.4" customHeight="1" x14ac:dyDescent="0.3">
      <c r="A176" s="737">
        <v>7</v>
      </c>
      <c r="B176" s="738" t="s">
        <v>1972</v>
      </c>
      <c r="C176" s="738" t="s">
        <v>2209</v>
      </c>
      <c r="D176" s="819" t="s">
        <v>3275</v>
      </c>
      <c r="E176" s="820" t="s">
        <v>2216</v>
      </c>
      <c r="F176" s="738" t="s">
        <v>2204</v>
      </c>
      <c r="G176" s="738" t="s">
        <v>2319</v>
      </c>
      <c r="H176" s="738" t="s">
        <v>562</v>
      </c>
      <c r="I176" s="738" t="s">
        <v>2320</v>
      </c>
      <c r="J176" s="738" t="s">
        <v>2321</v>
      </c>
      <c r="K176" s="738" t="s">
        <v>2322</v>
      </c>
      <c r="L176" s="739">
        <v>187.92</v>
      </c>
      <c r="M176" s="739">
        <v>2255.04</v>
      </c>
      <c r="N176" s="738">
        <v>12</v>
      </c>
      <c r="O176" s="821">
        <v>1.5</v>
      </c>
      <c r="P176" s="739">
        <v>2255.04</v>
      </c>
      <c r="Q176" s="754">
        <v>1</v>
      </c>
      <c r="R176" s="738">
        <v>12</v>
      </c>
      <c r="S176" s="754">
        <v>1</v>
      </c>
      <c r="T176" s="821">
        <v>1.5</v>
      </c>
      <c r="U176" s="777">
        <v>1</v>
      </c>
    </row>
    <row r="177" spans="1:21" ht="14.4" customHeight="1" x14ac:dyDescent="0.3">
      <c r="A177" s="737">
        <v>7</v>
      </c>
      <c r="B177" s="738" t="s">
        <v>1972</v>
      </c>
      <c r="C177" s="738" t="s">
        <v>2209</v>
      </c>
      <c r="D177" s="819" t="s">
        <v>3275</v>
      </c>
      <c r="E177" s="820" t="s">
        <v>2216</v>
      </c>
      <c r="F177" s="738" t="s">
        <v>2204</v>
      </c>
      <c r="G177" s="738" t="s">
        <v>2319</v>
      </c>
      <c r="H177" s="738" t="s">
        <v>562</v>
      </c>
      <c r="I177" s="738" t="s">
        <v>2663</v>
      </c>
      <c r="J177" s="738" t="s">
        <v>2664</v>
      </c>
      <c r="K177" s="738" t="s">
        <v>2665</v>
      </c>
      <c r="L177" s="739">
        <v>300.68</v>
      </c>
      <c r="M177" s="739">
        <v>902.04</v>
      </c>
      <c r="N177" s="738">
        <v>3</v>
      </c>
      <c r="O177" s="821">
        <v>1</v>
      </c>
      <c r="P177" s="739">
        <v>902.04</v>
      </c>
      <c r="Q177" s="754">
        <v>1</v>
      </c>
      <c r="R177" s="738">
        <v>3</v>
      </c>
      <c r="S177" s="754">
        <v>1</v>
      </c>
      <c r="T177" s="821">
        <v>1</v>
      </c>
      <c r="U177" s="777">
        <v>1</v>
      </c>
    </row>
    <row r="178" spans="1:21" ht="14.4" customHeight="1" x14ac:dyDescent="0.3">
      <c r="A178" s="737">
        <v>7</v>
      </c>
      <c r="B178" s="738" t="s">
        <v>1972</v>
      </c>
      <c r="C178" s="738" t="s">
        <v>2209</v>
      </c>
      <c r="D178" s="819" t="s">
        <v>3275</v>
      </c>
      <c r="E178" s="820" t="s">
        <v>2216</v>
      </c>
      <c r="F178" s="738" t="s">
        <v>2204</v>
      </c>
      <c r="G178" s="738" t="s">
        <v>2319</v>
      </c>
      <c r="H178" s="738" t="s">
        <v>562</v>
      </c>
      <c r="I178" s="738" t="s">
        <v>2666</v>
      </c>
      <c r="J178" s="738" t="s">
        <v>2667</v>
      </c>
      <c r="K178" s="738" t="s">
        <v>2325</v>
      </c>
      <c r="L178" s="739">
        <v>93.96</v>
      </c>
      <c r="M178" s="739">
        <v>375.84</v>
      </c>
      <c r="N178" s="738">
        <v>4</v>
      </c>
      <c r="O178" s="821">
        <v>1</v>
      </c>
      <c r="P178" s="739"/>
      <c r="Q178" s="754">
        <v>0</v>
      </c>
      <c r="R178" s="738"/>
      <c r="S178" s="754">
        <v>0</v>
      </c>
      <c r="T178" s="821"/>
      <c r="U178" s="777">
        <v>0</v>
      </c>
    </row>
    <row r="179" spans="1:21" ht="14.4" customHeight="1" x14ac:dyDescent="0.3">
      <c r="A179" s="737">
        <v>7</v>
      </c>
      <c r="B179" s="738" t="s">
        <v>1972</v>
      </c>
      <c r="C179" s="738" t="s">
        <v>2209</v>
      </c>
      <c r="D179" s="819" t="s">
        <v>3275</v>
      </c>
      <c r="E179" s="820" t="s">
        <v>2216</v>
      </c>
      <c r="F179" s="738" t="s">
        <v>2204</v>
      </c>
      <c r="G179" s="738" t="s">
        <v>2319</v>
      </c>
      <c r="H179" s="738" t="s">
        <v>562</v>
      </c>
      <c r="I179" s="738" t="s">
        <v>2668</v>
      </c>
      <c r="J179" s="738" t="s">
        <v>2321</v>
      </c>
      <c r="K179" s="738" t="s">
        <v>2669</v>
      </c>
      <c r="L179" s="739">
        <v>0</v>
      </c>
      <c r="M179" s="739">
        <v>0</v>
      </c>
      <c r="N179" s="738">
        <v>3</v>
      </c>
      <c r="O179" s="821">
        <v>0.5</v>
      </c>
      <c r="P179" s="739"/>
      <c r="Q179" s="754"/>
      <c r="R179" s="738"/>
      <c r="S179" s="754">
        <v>0</v>
      </c>
      <c r="T179" s="821"/>
      <c r="U179" s="777">
        <v>0</v>
      </c>
    </row>
    <row r="180" spans="1:21" ht="14.4" customHeight="1" x14ac:dyDescent="0.3">
      <c r="A180" s="737">
        <v>7</v>
      </c>
      <c r="B180" s="738" t="s">
        <v>1972</v>
      </c>
      <c r="C180" s="738" t="s">
        <v>2209</v>
      </c>
      <c r="D180" s="819" t="s">
        <v>3275</v>
      </c>
      <c r="E180" s="820" t="s">
        <v>2216</v>
      </c>
      <c r="F180" s="738" t="s">
        <v>2204</v>
      </c>
      <c r="G180" s="738" t="s">
        <v>2319</v>
      </c>
      <c r="H180" s="738" t="s">
        <v>562</v>
      </c>
      <c r="I180" s="738" t="s">
        <v>2670</v>
      </c>
      <c r="J180" s="738" t="s">
        <v>2671</v>
      </c>
      <c r="K180" s="738" t="s">
        <v>2672</v>
      </c>
      <c r="L180" s="739">
        <v>0</v>
      </c>
      <c r="M180" s="739">
        <v>0</v>
      </c>
      <c r="N180" s="738">
        <v>1</v>
      </c>
      <c r="O180" s="821">
        <v>1</v>
      </c>
      <c r="P180" s="739">
        <v>0</v>
      </c>
      <c r="Q180" s="754"/>
      <c r="R180" s="738">
        <v>1</v>
      </c>
      <c r="S180" s="754">
        <v>1</v>
      </c>
      <c r="T180" s="821">
        <v>1</v>
      </c>
      <c r="U180" s="777">
        <v>1</v>
      </c>
    </row>
    <row r="181" spans="1:21" ht="14.4" customHeight="1" x14ac:dyDescent="0.3">
      <c r="A181" s="737">
        <v>7</v>
      </c>
      <c r="B181" s="738" t="s">
        <v>1972</v>
      </c>
      <c r="C181" s="738" t="s">
        <v>2209</v>
      </c>
      <c r="D181" s="819" t="s">
        <v>3275</v>
      </c>
      <c r="E181" s="820" t="s">
        <v>2216</v>
      </c>
      <c r="F181" s="738" t="s">
        <v>2204</v>
      </c>
      <c r="G181" s="738" t="s">
        <v>2319</v>
      </c>
      <c r="H181" s="738" t="s">
        <v>562</v>
      </c>
      <c r="I181" s="738" t="s">
        <v>2673</v>
      </c>
      <c r="J181" s="738" t="s">
        <v>2671</v>
      </c>
      <c r="K181" s="738" t="s">
        <v>2654</v>
      </c>
      <c r="L181" s="739">
        <v>0</v>
      </c>
      <c r="M181" s="739">
        <v>0</v>
      </c>
      <c r="N181" s="738">
        <v>1</v>
      </c>
      <c r="O181" s="821">
        <v>0.5</v>
      </c>
      <c r="P181" s="739"/>
      <c r="Q181" s="754"/>
      <c r="R181" s="738"/>
      <c r="S181" s="754">
        <v>0</v>
      </c>
      <c r="T181" s="821"/>
      <c r="U181" s="777">
        <v>0</v>
      </c>
    </row>
    <row r="182" spans="1:21" ht="14.4" customHeight="1" x14ac:dyDescent="0.3">
      <c r="A182" s="737">
        <v>7</v>
      </c>
      <c r="B182" s="738" t="s">
        <v>1972</v>
      </c>
      <c r="C182" s="738" t="s">
        <v>2209</v>
      </c>
      <c r="D182" s="819" t="s">
        <v>3275</v>
      </c>
      <c r="E182" s="820" t="s">
        <v>2216</v>
      </c>
      <c r="F182" s="738" t="s">
        <v>2204</v>
      </c>
      <c r="G182" s="738" t="s">
        <v>2268</v>
      </c>
      <c r="H182" s="738" t="s">
        <v>562</v>
      </c>
      <c r="I182" s="738" t="s">
        <v>2531</v>
      </c>
      <c r="J182" s="738" t="s">
        <v>2532</v>
      </c>
      <c r="K182" s="738" t="s">
        <v>2059</v>
      </c>
      <c r="L182" s="739">
        <v>0</v>
      </c>
      <c r="M182" s="739">
        <v>0</v>
      </c>
      <c r="N182" s="738">
        <v>2</v>
      </c>
      <c r="O182" s="821">
        <v>0.5</v>
      </c>
      <c r="P182" s="739">
        <v>0</v>
      </c>
      <c r="Q182" s="754"/>
      <c r="R182" s="738">
        <v>2</v>
      </c>
      <c r="S182" s="754">
        <v>1</v>
      </c>
      <c r="T182" s="821">
        <v>0.5</v>
      </c>
      <c r="U182" s="777">
        <v>1</v>
      </c>
    </row>
    <row r="183" spans="1:21" ht="14.4" customHeight="1" x14ac:dyDescent="0.3">
      <c r="A183" s="737">
        <v>7</v>
      </c>
      <c r="B183" s="738" t="s">
        <v>1972</v>
      </c>
      <c r="C183" s="738" t="s">
        <v>2209</v>
      </c>
      <c r="D183" s="819" t="s">
        <v>3275</v>
      </c>
      <c r="E183" s="820" t="s">
        <v>2216</v>
      </c>
      <c r="F183" s="738" t="s">
        <v>2204</v>
      </c>
      <c r="G183" s="738" t="s">
        <v>2268</v>
      </c>
      <c r="H183" s="738" t="s">
        <v>562</v>
      </c>
      <c r="I183" s="738" t="s">
        <v>2674</v>
      </c>
      <c r="J183" s="738" t="s">
        <v>2532</v>
      </c>
      <c r="K183" s="738" t="s">
        <v>2151</v>
      </c>
      <c r="L183" s="739">
        <v>0</v>
      </c>
      <c r="M183" s="739">
        <v>0</v>
      </c>
      <c r="N183" s="738">
        <v>1</v>
      </c>
      <c r="O183" s="821">
        <v>1</v>
      </c>
      <c r="P183" s="739">
        <v>0</v>
      </c>
      <c r="Q183" s="754"/>
      <c r="R183" s="738">
        <v>1</v>
      </c>
      <c r="S183" s="754">
        <v>1</v>
      </c>
      <c r="T183" s="821">
        <v>1</v>
      </c>
      <c r="U183" s="777">
        <v>1</v>
      </c>
    </row>
    <row r="184" spans="1:21" ht="14.4" customHeight="1" x14ac:dyDescent="0.3">
      <c r="A184" s="737">
        <v>7</v>
      </c>
      <c r="B184" s="738" t="s">
        <v>1972</v>
      </c>
      <c r="C184" s="738" t="s">
        <v>2209</v>
      </c>
      <c r="D184" s="819" t="s">
        <v>3275</v>
      </c>
      <c r="E184" s="820" t="s">
        <v>2216</v>
      </c>
      <c r="F184" s="738" t="s">
        <v>2204</v>
      </c>
      <c r="G184" s="738" t="s">
        <v>2331</v>
      </c>
      <c r="H184" s="738" t="s">
        <v>562</v>
      </c>
      <c r="I184" s="738" t="s">
        <v>2675</v>
      </c>
      <c r="J184" s="738" t="s">
        <v>2539</v>
      </c>
      <c r="K184" s="738"/>
      <c r="L184" s="739">
        <v>0</v>
      </c>
      <c r="M184" s="739">
        <v>0</v>
      </c>
      <c r="N184" s="738">
        <v>3</v>
      </c>
      <c r="O184" s="821">
        <v>0.5</v>
      </c>
      <c r="P184" s="739">
        <v>0</v>
      </c>
      <c r="Q184" s="754"/>
      <c r="R184" s="738">
        <v>3</v>
      </c>
      <c r="S184" s="754">
        <v>1</v>
      </c>
      <c r="T184" s="821">
        <v>0.5</v>
      </c>
      <c r="U184" s="777">
        <v>1</v>
      </c>
    </row>
    <row r="185" spans="1:21" ht="14.4" customHeight="1" x14ac:dyDescent="0.3">
      <c r="A185" s="737">
        <v>7</v>
      </c>
      <c r="B185" s="738" t="s">
        <v>1972</v>
      </c>
      <c r="C185" s="738" t="s">
        <v>2209</v>
      </c>
      <c r="D185" s="819" t="s">
        <v>3275</v>
      </c>
      <c r="E185" s="820" t="s">
        <v>2216</v>
      </c>
      <c r="F185" s="738" t="s">
        <v>2204</v>
      </c>
      <c r="G185" s="738" t="s">
        <v>2331</v>
      </c>
      <c r="H185" s="738" t="s">
        <v>562</v>
      </c>
      <c r="I185" s="738" t="s">
        <v>2332</v>
      </c>
      <c r="J185" s="738" t="s">
        <v>2333</v>
      </c>
      <c r="K185" s="738" t="s">
        <v>2334</v>
      </c>
      <c r="L185" s="739">
        <v>299.83999999999997</v>
      </c>
      <c r="M185" s="739">
        <v>299.83999999999997</v>
      </c>
      <c r="N185" s="738">
        <v>1</v>
      </c>
      <c r="O185" s="821">
        <v>1</v>
      </c>
      <c r="P185" s="739">
        <v>299.83999999999997</v>
      </c>
      <c r="Q185" s="754">
        <v>1</v>
      </c>
      <c r="R185" s="738">
        <v>1</v>
      </c>
      <c r="S185" s="754">
        <v>1</v>
      </c>
      <c r="T185" s="821">
        <v>1</v>
      </c>
      <c r="U185" s="777">
        <v>1</v>
      </c>
    </row>
    <row r="186" spans="1:21" ht="14.4" customHeight="1" x14ac:dyDescent="0.3">
      <c r="A186" s="737">
        <v>7</v>
      </c>
      <c r="B186" s="738" t="s">
        <v>1972</v>
      </c>
      <c r="C186" s="738" t="s">
        <v>2209</v>
      </c>
      <c r="D186" s="819" t="s">
        <v>3275</v>
      </c>
      <c r="E186" s="820" t="s">
        <v>2216</v>
      </c>
      <c r="F186" s="738" t="s">
        <v>2204</v>
      </c>
      <c r="G186" s="738" t="s">
        <v>2331</v>
      </c>
      <c r="H186" s="738" t="s">
        <v>562</v>
      </c>
      <c r="I186" s="738" t="s">
        <v>2676</v>
      </c>
      <c r="J186" s="738" t="s">
        <v>2677</v>
      </c>
      <c r="K186" s="738" t="s">
        <v>2678</v>
      </c>
      <c r="L186" s="739">
        <v>50.32</v>
      </c>
      <c r="M186" s="739">
        <v>452.88</v>
      </c>
      <c r="N186" s="738">
        <v>9</v>
      </c>
      <c r="O186" s="821">
        <v>2</v>
      </c>
      <c r="P186" s="739">
        <v>150.96</v>
      </c>
      <c r="Q186" s="754">
        <v>0.33333333333333337</v>
      </c>
      <c r="R186" s="738">
        <v>3</v>
      </c>
      <c r="S186" s="754">
        <v>0.33333333333333331</v>
      </c>
      <c r="T186" s="821">
        <v>1</v>
      </c>
      <c r="U186" s="777">
        <v>0.5</v>
      </c>
    </row>
    <row r="187" spans="1:21" ht="14.4" customHeight="1" x14ac:dyDescent="0.3">
      <c r="A187" s="737">
        <v>7</v>
      </c>
      <c r="B187" s="738" t="s">
        <v>1972</v>
      </c>
      <c r="C187" s="738" t="s">
        <v>2209</v>
      </c>
      <c r="D187" s="819" t="s">
        <v>3275</v>
      </c>
      <c r="E187" s="820" t="s">
        <v>2216</v>
      </c>
      <c r="F187" s="738" t="s">
        <v>2204</v>
      </c>
      <c r="G187" s="738" t="s">
        <v>2331</v>
      </c>
      <c r="H187" s="738" t="s">
        <v>562</v>
      </c>
      <c r="I187" s="738" t="s">
        <v>2679</v>
      </c>
      <c r="J187" s="738" t="s">
        <v>2677</v>
      </c>
      <c r="K187" s="738" t="s">
        <v>2680</v>
      </c>
      <c r="L187" s="739">
        <v>0</v>
      </c>
      <c r="M187" s="739">
        <v>0</v>
      </c>
      <c r="N187" s="738">
        <v>1</v>
      </c>
      <c r="O187" s="821">
        <v>0.5</v>
      </c>
      <c r="P187" s="739">
        <v>0</v>
      </c>
      <c r="Q187" s="754"/>
      <c r="R187" s="738">
        <v>1</v>
      </c>
      <c r="S187" s="754">
        <v>1</v>
      </c>
      <c r="T187" s="821">
        <v>0.5</v>
      </c>
      <c r="U187" s="777">
        <v>1</v>
      </c>
    </row>
    <row r="188" spans="1:21" ht="14.4" customHeight="1" x14ac:dyDescent="0.3">
      <c r="A188" s="737">
        <v>7</v>
      </c>
      <c r="B188" s="738" t="s">
        <v>1972</v>
      </c>
      <c r="C188" s="738" t="s">
        <v>2209</v>
      </c>
      <c r="D188" s="819" t="s">
        <v>3275</v>
      </c>
      <c r="E188" s="820" t="s">
        <v>2216</v>
      </c>
      <c r="F188" s="738" t="s">
        <v>2204</v>
      </c>
      <c r="G188" s="738" t="s">
        <v>2331</v>
      </c>
      <c r="H188" s="738" t="s">
        <v>562</v>
      </c>
      <c r="I188" s="738" t="s">
        <v>2681</v>
      </c>
      <c r="J188" s="738" t="s">
        <v>2333</v>
      </c>
      <c r="K188" s="738" t="s">
        <v>2682</v>
      </c>
      <c r="L188" s="739">
        <v>66.63</v>
      </c>
      <c r="M188" s="739">
        <v>333.15</v>
      </c>
      <c r="N188" s="738">
        <v>5</v>
      </c>
      <c r="O188" s="821">
        <v>0.5</v>
      </c>
      <c r="P188" s="739"/>
      <c r="Q188" s="754">
        <v>0</v>
      </c>
      <c r="R188" s="738"/>
      <c r="S188" s="754">
        <v>0</v>
      </c>
      <c r="T188" s="821"/>
      <c r="U188" s="777">
        <v>0</v>
      </c>
    </row>
    <row r="189" spans="1:21" ht="14.4" customHeight="1" x14ac:dyDescent="0.3">
      <c r="A189" s="737">
        <v>7</v>
      </c>
      <c r="B189" s="738" t="s">
        <v>1972</v>
      </c>
      <c r="C189" s="738" t="s">
        <v>2209</v>
      </c>
      <c r="D189" s="819" t="s">
        <v>3275</v>
      </c>
      <c r="E189" s="820" t="s">
        <v>2216</v>
      </c>
      <c r="F189" s="738" t="s">
        <v>2204</v>
      </c>
      <c r="G189" s="738" t="s">
        <v>2683</v>
      </c>
      <c r="H189" s="738" t="s">
        <v>562</v>
      </c>
      <c r="I189" s="738" t="s">
        <v>2684</v>
      </c>
      <c r="J189" s="738" t="s">
        <v>2685</v>
      </c>
      <c r="K189" s="738" t="s">
        <v>2686</v>
      </c>
      <c r="L189" s="739">
        <v>1112.45</v>
      </c>
      <c r="M189" s="739">
        <v>3337.3500000000004</v>
      </c>
      <c r="N189" s="738">
        <v>3</v>
      </c>
      <c r="O189" s="821">
        <v>1</v>
      </c>
      <c r="P189" s="739">
        <v>3337.3500000000004</v>
      </c>
      <c r="Q189" s="754">
        <v>1</v>
      </c>
      <c r="R189" s="738">
        <v>3</v>
      </c>
      <c r="S189" s="754">
        <v>1</v>
      </c>
      <c r="T189" s="821">
        <v>1</v>
      </c>
      <c r="U189" s="777">
        <v>1</v>
      </c>
    </row>
    <row r="190" spans="1:21" ht="14.4" customHeight="1" x14ac:dyDescent="0.3">
      <c r="A190" s="737">
        <v>7</v>
      </c>
      <c r="B190" s="738" t="s">
        <v>1972</v>
      </c>
      <c r="C190" s="738" t="s">
        <v>2209</v>
      </c>
      <c r="D190" s="819" t="s">
        <v>3275</v>
      </c>
      <c r="E190" s="820" t="s">
        <v>2216</v>
      </c>
      <c r="F190" s="738" t="s">
        <v>2204</v>
      </c>
      <c r="G190" s="738" t="s">
        <v>2683</v>
      </c>
      <c r="H190" s="738" t="s">
        <v>562</v>
      </c>
      <c r="I190" s="738" t="s">
        <v>2687</v>
      </c>
      <c r="J190" s="738" t="s">
        <v>2685</v>
      </c>
      <c r="K190" s="738" t="s">
        <v>2688</v>
      </c>
      <c r="L190" s="739">
        <v>0</v>
      </c>
      <c r="M190" s="739">
        <v>0</v>
      </c>
      <c r="N190" s="738">
        <v>3</v>
      </c>
      <c r="O190" s="821">
        <v>1</v>
      </c>
      <c r="P190" s="739">
        <v>0</v>
      </c>
      <c r="Q190" s="754"/>
      <c r="R190" s="738">
        <v>3</v>
      </c>
      <c r="S190" s="754">
        <v>1</v>
      </c>
      <c r="T190" s="821">
        <v>1</v>
      </c>
      <c r="U190" s="777">
        <v>1</v>
      </c>
    </row>
    <row r="191" spans="1:21" ht="14.4" customHeight="1" x14ac:dyDescent="0.3">
      <c r="A191" s="737">
        <v>7</v>
      </c>
      <c r="B191" s="738" t="s">
        <v>1972</v>
      </c>
      <c r="C191" s="738" t="s">
        <v>2209</v>
      </c>
      <c r="D191" s="819" t="s">
        <v>3275</v>
      </c>
      <c r="E191" s="820" t="s">
        <v>2221</v>
      </c>
      <c r="F191" s="738" t="s">
        <v>2204</v>
      </c>
      <c r="G191" s="738" t="s">
        <v>2689</v>
      </c>
      <c r="H191" s="738" t="s">
        <v>562</v>
      </c>
      <c r="I191" s="738" t="s">
        <v>2690</v>
      </c>
      <c r="J191" s="738" t="s">
        <v>2691</v>
      </c>
      <c r="K191" s="738" t="s">
        <v>2692</v>
      </c>
      <c r="L191" s="739">
        <v>115.26</v>
      </c>
      <c r="M191" s="739">
        <v>115.26</v>
      </c>
      <c r="N191" s="738">
        <v>1</v>
      </c>
      <c r="O191" s="821">
        <v>1</v>
      </c>
      <c r="P191" s="739">
        <v>115.26</v>
      </c>
      <c r="Q191" s="754">
        <v>1</v>
      </c>
      <c r="R191" s="738">
        <v>1</v>
      </c>
      <c r="S191" s="754">
        <v>1</v>
      </c>
      <c r="T191" s="821">
        <v>1</v>
      </c>
      <c r="U191" s="777">
        <v>1</v>
      </c>
    </row>
    <row r="192" spans="1:21" ht="14.4" customHeight="1" x14ac:dyDescent="0.3">
      <c r="A192" s="737">
        <v>7</v>
      </c>
      <c r="B192" s="738" t="s">
        <v>1972</v>
      </c>
      <c r="C192" s="738" t="s">
        <v>2209</v>
      </c>
      <c r="D192" s="819" t="s">
        <v>3275</v>
      </c>
      <c r="E192" s="820" t="s">
        <v>2221</v>
      </c>
      <c r="F192" s="738" t="s">
        <v>2204</v>
      </c>
      <c r="G192" s="738" t="s">
        <v>2693</v>
      </c>
      <c r="H192" s="738" t="s">
        <v>562</v>
      </c>
      <c r="I192" s="738" t="s">
        <v>2694</v>
      </c>
      <c r="J192" s="738" t="s">
        <v>2695</v>
      </c>
      <c r="K192" s="738" t="s">
        <v>2524</v>
      </c>
      <c r="L192" s="739">
        <v>0</v>
      </c>
      <c r="M192" s="739">
        <v>0</v>
      </c>
      <c r="N192" s="738">
        <v>2</v>
      </c>
      <c r="O192" s="821">
        <v>1</v>
      </c>
      <c r="P192" s="739">
        <v>0</v>
      </c>
      <c r="Q192" s="754"/>
      <c r="R192" s="738">
        <v>2</v>
      </c>
      <c r="S192" s="754">
        <v>1</v>
      </c>
      <c r="T192" s="821">
        <v>1</v>
      </c>
      <c r="U192" s="777">
        <v>1</v>
      </c>
    </row>
    <row r="193" spans="1:21" ht="14.4" customHeight="1" x14ac:dyDescent="0.3">
      <c r="A193" s="737">
        <v>7</v>
      </c>
      <c r="B193" s="738" t="s">
        <v>1972</v>
      </c>
      <c r="C193" s="738" t="s">
        <v>2209</v>
      </c>
      <c r="D193" s="819" t="s">
        <v>3275</v>
      </c>
      <c r="E193" s="820" t="s">
        <v>2222</v>
      </c>
      <c r="F193" s="738" t="s">
        <v>2204</v>
      </c>
      <c r="G193" s="738" t="s">
        <v>2249</v>
      </c>
      <c r="H193" s="738" t="s">
        <v>562</v>
      </c>
      <c r="I193" s="738" t="s">
        <v>2696</v>
      </c>
      <c r="J193" s="738" t="s">
        <v>2697</v>
      </c>
      <c r="K193" s="738" t="s">
        <v>2698</v>
      </c>
      <c r="L193" s="739">
        <v>508.75</v>
      </c>
      <c r="M193" s="739">
        <v>508.75</v>
      </c>
      <c r="N193" s="738">
        <v>1</v>
      </c>
      <c r="O193" s="821">
        <v>0.5</v>
      </c>
      <c r="P193" s="739">
        <v>508.75</v>
      </c>
      <c r="Q193" s="754">
        <v>1</v>
      </c>
      <c r="R193" s="738">
        <v>1</v>
      </c>
      <c r="S193" s="754">
        <v>1</v>
      </c>
      <c r="T193" s="821">
        <v>0.5</v>
      </c>
      <c r="U193" s="777">
        <v>1</v>
      </c>
    </row>
    <row r="194" spans="1:21" ht="14.4" customHeight="1" x14ac:dyDescent="0.3">
      <c r="A194" s="737">
        <v>7</v>
      </c>
      <c r="B194" s="738" t="s">
        <v>1972</v>
      </c>
      <c r="C194" s="738" t="s">
        <v>2209</v>
      </c>
      <c r="D194" s="819" t="s">
        <v>3275</v>
      </c>
      <c r="E194" s="820" t="s">
        <v>2222</v>
      </c>
      <c r="F194" s="738" t="s">
        <v>2204</v>
      </c>
      <c r="G194" s="738" t="s">
        <v>2280</v>
      </c>
      <c r="H194" s="738" t="s">
        <v>607</v>
      </c>
      <c r="I194" s="738" t="s">
        <v>2699</v>
      </c>
      <c r="J194" s="738" t="s">
        <v>1411</v>
      </c>
      <c r="K194" s="738" t="s">
        <v>2153</v>
      </c>
      <c r="L194" s="739">
        <v>85.16</v>
      </c>
      <c r="M194" s="739">
        <v>255.48</v>
      </c>
      <c r="N194" s="738">
        <v>3</v>
      </c>
      <c r="O194" s="821">
        <v>0.5</v>
      </c>
      <c r="P194" s="739"/>
      <c r="Q194" s="754">
        <v>0</v>
      </c>
      <c r="R194" s="738"/>
      <c r="S194" s="754">
        <v>0</v>
      </c>
      <c r="T194" s="821"/>
      <c r="U194" s="777">
        <v>0</v>
      </c>
    </row>
    <row r="195" spans="1:21" ht="14.4" customHeight="1" x14ac:dyDescent="0.3">
      <c r="A195" s="737">
        <v>7</v>
      </c>
      <c r="B195" s="738" t="s">
        <v>1972</v>
      </c>
      <c r="C195" s="738" t="s">
        <v>2209</v>
      </c>
      <c r="D195" s="819" t="s">
        <v>3275</v>
      </c>
      <c r="E195" s="820" t="s">
        <v>2222</v>
      </c>
      <c r="F195" s="738" t="s">
        <v>2204</v>
      </c>
      <c r="G195" s="738" t="s">
        <v>2288</v>
      </c>
      <c r="H195" s="738" t="s">
        <v>562</v>
      </c>
      <c r="I195" s="738" t="s">
        <v>2577</v>
      </c>
      <c r="J195" s="738" t="s">
        <v>2578</v>
      </c>
      <c r="K195" s="738" t="s">
        <v>2579</v>
      </c>
      <c r="L195" s="739">
        <v>80.319999999999993</v>
      </c>
      <c r="M195" s="739">
        <v>160.63999999999999</v>
      </c>
      <c r="N195" s="738">
        <v>2</v>
      </c>
      <c r="O195" s="821">
        <v>0.5</v>
      </c>
      <c r="P195" s="739">
        <v>160.63999999999999</v>
      </c>
      <c r="Q195" s="754">
        <v>1</v>
      </c>
      <c r="R195" s="738">
        <v>2</v>
      </c>
      <c r="S195" s="754">
        <v>1</v>
      </c>
      <c r="T195" s="821">
        <v>0.5</v>
      </c>
      <c r="U195" s="777">
        <v>1</v>
      </c>
    </row>
    <row r="196" spans="1:21" ht="14.4" customHeight="1" x14ac:dyDescent="0.3">
      <c r="A196" s="737">
        <v>7</v>
      </c>
      <c r="B196" s="738" t="s">
        <v>1972</v>
      </c>
      <c r="C196" s="738" t="s">
        <v>2209</v>
      </c>
      <c r="D196" s="819" t="s">
        <v>3275</v>
      </c>
      <c r="E196" s="820" t="s">
        <v>2222</v>
      </c>
      <c r="F196" s="738" t="s">
        <v>2204</v>
      </c>
      <c r="G196" s="738" t="s">
        <v>2580</v>
      </c>
      <c r="H196" s="738" t="s">
        <v>562</v>
      </c>
      <c r="I196" s="738" t="s">
        <v>2700</v>
      </c>
      <c r="J196" s="738" t="s">
        <v>2591</v>
      </c>
      <c r="K196" s="738" t="s">
        <v>2589</v>
      </c>
      <c r="L196" s="739">
        <v>484.75</v>
      </c>
      <c r="M196" s="739">
        <v>969.5</v>
      </c>
      <c r="N196" s="738">
        <v>2</v>
      </c>
      <c r="O196" s="821"/>
      <c r="P196" s="739">
        <v>969.5</v>
      </c>
      <c r="Q196" s="754">
        <v>1</v>
      </c>
      <c r="R196" s="738">
        <v>2</v>
      </c>
      <c r="S196" s="754">
        <v>1</v>
      </c>
      <c r="T196" s="821"/>
      <c r="U196" s="777"/>
    </row>
    <row r="197" spans="1:21" ht="14.4" customHeight="1" x14ac:dyDescent="0.3">
      <c r="A197" s="737">
        <v>7</v>
      </c>
      <c r="B197" s="738" t="s">
        <v>1972</v>
      </c>
      <c r="C197" s="738" t="s">
        <v>2209</v>
      </c>
      <c r="D197" s="819" t="s">
        <v>3275</v>
      </c>
      <c r="E197" s="820" t="s">
        <v>2222</v>
      </c>
      <c r="F197" s="738" t="s">
        <v>2204</v>
      </c>
      <c r="G197" s="738" t="s">
        <v>2292</v>
      </c>
      <c r="H197" s="738" t="s">
        <v>562</v>
      </c>
      <c r="I197" s="738" t="s">
        <v>2595</v>
      </c>
      <c r="J197" s="738" t="s">
        <v>2294</v>
      </c>
      <c r="K197" s="738" t="s">
        <v>2596</v>
      </c>
      <c r="L197" s="739">
        <v>424.24</v>
      </c>
      <c r="M197" s="739">
        <v>424.24</v>
      </c>
      <c r="N197" s="738">
        <v>1</v>
      </c>
      <c r="O197" s="821"/>
      <c r="P197" s="739">
        <v>424.24</v>
      </c>
      <c r="Q197" s="754">
        <v>1</v>
      </c>
      <c r="R197" s="738">
        <v>1</v>
      </c>
      <c r="S197" s="754">
        <v>1</v>
      </c>
      <c r="T197" s="821"/>
      <c r="U197" s="777"/>
    </row>
    <row r="198" spans="1:21" ht="14.4" customHeight="1" x14ac:dyDescent="0.3">
      <c r="A198" s="737">
        <v>7</v>
      </c>
      <c r="B198" s="738" t="s">
        <v>1972</v>
      </c>
      <c r="C198" s="738" t="s">
        <v>2209</v>
      </c>
      <c r="D198" s="819" t="s">
        <v>3275</v>
      </c>
      <c r="E198" s="820" t="s">
        <v>2222</v>
      </c>
      <c r="F198" s="738" t="s">
        <v>2204</v>
      </c>
      <c r="G198" s="738" t="s">
        <v>2292</v>
      </c>
      <c r="H198" s="738" t="s">
        <v>562</v>
      </c>
      <c r="I198" s="738" t="s">
        <v>2293</v>
      </c>
      <c r="J198" s="738" t="s">
        <v>2294</v>
      </c>
      <c r="K198" s="738" t="s">
        <v>2295</v>
      </c>
      <c r="L198" s="739">
        <v>848.49</v>
      </c>
      <c r="M198" s="739">
        <v>2545.4700000000003</v>
      </c>
      <c r="N198" s="738">
        <v>3</v>
      </c>
      <c r="O198" s="821">
        <v>0.5</v>
      </c>
      <c r="P198" s="739"/>
      <c r="Q198" s="754">
        <v>0</v>
      </c>
      <c r="R198" s="738"/>
      <c r="S198" s="754">
        <v>0</v>
      </c>
      <c r="T198" s="821"/>
      <c r="U198" s="777">
        <v>0</v>
      </c>
    </row>
    <row r="199" spans="1:21" ht="14.4" customHeight="1" x14ac:dyDescent="0.3">
      <c r="A199" s="737">
        <v>7</v>
      </c>
      <c r="B199" s="738" t="s">
        <v>1972</v>
      </c>
      <c r="C199" s="738" t="s">
        <v>2209</v>
      </c>
      <c r="D199" s="819" t="s">
        <v>3275</v>
      </c>
      <c r="E199" s="820" t="s">
        <v>2222</v>
      </c>
      <c r="F199" s="738" t="s">
        <v>2204</v>
      </c>
      <c r="G199" s="738" t="s">
        <v>2701</v>
      </c>
      <c r="H199" s="738" t="s">
        <v>562</v>
      </c>
      <c r="I199" s="738" t="s">
        <v>2702</v>
      </c>
      <c r="J199" s="738" t="s">
        <v>2703</v>
      </c>
      <c r="K199" s="738" t="s">
        <v>2704</v>
      </c>
      <c r="L199" s="739">
        <v>161.4</v>
      </c>
      <c r="M199" s="739">
        <v>161.4</v>
      </c>
      <c r="N199" s="738">
        <v>1</v>
      </c>
      <c r="O199" s="821">
        <v>1</v>
      </c>
      <c r="P199" s="739">
        <v>161.4</v>
      </c>
      <c r="Q199" s="754">
        <v>1</v>
      </c>
      <c r="R199" s="738">
        <v>1</v>
      </c>
      <c r="S199" s="754">
        <v>1</v>
      </c>
      <c r="T199" s="821">
        <v>1</v>
      </c>
      <c r="U199" s="777">
        <v>1</v>
      </c>
    </row>
    <row r="200" spans="1:21" ht="14.4" customHeight="1" x14ac:dyDescent="0.3">
      <c r="A200" s="737">
        <v>7</v>
      </c>
      <c r="B200" s="738" t="s">
        <v>1972</v>
      </c>
      <c r="C200" s="738" t="s">
        <v>2209</v>
      </c>
      <c r="D200" s="819" t="s">
        <v>3275</v>
      </c>
      <c r="E200" s="820" t="s">
        <v>2222</v>
      </c>
      <c r="F200" s="738" t="s">
        <v>2204</v>
      </c>
      <c r="G200" s="738" t="s">
        <v>2705</v>
      </c>
      <c r="H200" s="738" t="s">
        <v>562</v>
      </c>
      <c r="I200" s="738" t="s">
        <v>2706</v>
      </c>
      <c r="J200" s="738" t="s">
        <v>2707</v>
      </c>
      <c r="K200" s="738" t="s">
        <v>2708</v>
      </c>
      <c r="L200" s="739">
        <v>60.39</v>
      </c>
      <c r="M200" s="739">
        <v>120.78</v>
      </c>
      <c r="N200" s="738">
        <v>2</v>
      </c>
      <c r="O200" s="821">
        <v>0.5</v>
      </c>
      <c r="P200" s="739"/>
      <c r="Q200" s="754">
        <v>0</v>
      </c>
      <c r="R200" s="738"/>
      <c r="S200" s="754">
        <v>0</v>
      </c>
      <c r="T200" s="821"/>
      <c r="U200" s="777">
        <v>0</v>
      </c>
    </row>
    <row r="201" spans="1:21" ht="14.4" customHeight="1" x14ac:dyDescent="0.3">
      <c r="A201" s="737">
        <v>7</v>
      </c>
      <c r="B201" s="738" t="s">
        <v>1972</v>
      </c>
      <c r="C201" s="738" t="s">
        <v>2209</v>
      </c>
      <c r="D201" s="819" t="s">
        <v>3275</v>
      </c>
      <c r="E201" s="820" t="s">
        <v>2222</v>
      </c>
      <c r="F201" s="738" t="s">
        <v>2204</v>
      </c>
      <c r="G201" s="738" t="s">
        <v>2261</v>
      </c>
      <c r="H201" s="738" t="s">
        <v>607</v>
      </c>
      <c r="I201" s="738" t="s">
        <v>2304</v>
      </c>
      <c r="J201" s="738" t="s">
        <v>1216</v>
      </c>
      <c r="K201" s="738" t="s">
        <v>2193</v>
      </c>
      <c r="L201" s="739">
        <v>48.42</v>
      </c>
      <c r="M201" s="739">
        <v>145.26</v>
      </c>
      <c r="N201" s="738">
        <v>3</v>
      </c>
      <c r="O201" s="821">
        <v>0.5</v>
      </c>
      <c r="P201" s="739"/>
      <c r="Q201" s="754">
        <v>0</v>
      </c>
      <c r="R201" s="738"/>
      <c r="S201" s="754">
        <v>0</v>
      </c>
      <c r="T201" s="821"/>
      <c r="U201" s="777">
        <v>0</v>
      </c>
    </row>
    <row r="202" spans="1:21" ht="14.4" customHeight="1" x14ac:dyDescent="0.3">
      <c r="A202" s="737">
        <v>7</v>
      </c>
      <c r="B202" s="738" t="s">
        <v>1972</v>
      </c>
      <c r="C202" s="738" t="s">
        <v>2209</v>
      </c>
      <c r="D202" s="819" t="s">
        <v>3275</v>
      </c>
      <c r="E202" s="820" t="s">
        <v>2222</v>
      </c>
      <c r="F202" s="738" t="s">
        <v>2204</v>
      </c>
      <c r="G202" s="738" t="s">
        <v>2629</v>
      </c>
      <c r="H202" s="738" t="s">
        <v>562</v>
      </c>
      <c r="I202" s="738" t="s">
        <v>2709</v>
      </c>
      <c r="J202" s="738" t="s">
        <v>2631</v>
      </c>
      <c r="K202" s="738" t="s">
        <v>2638</v>
      </c>
      <c r="L202" s="739">
        <v>908.53</v>
      </c>
      <c r="M202" s="739">
        <v>1817.06</v>
      </c>
      <c r="N202" s="738">
        <v>2</v>
      </c>
      <c r="O202" s="821">
        <v>1</v>
      </c>
      <c r="P202" s="739"/>
      <c r="Q202" s="754">
        <v>0</v>
      </c>
      <c r="R202" s="738"/>
      <c r="S202" s="754">
        <v>0</v>
      </c>
      <c r="T202" s="821"/>
      <c r="U202" s="777">
        <v>0</v>
      </c>
    </row>
    <row r="203" spans="1:21" ht="14.4" customHeight="1" x14ac:dyDescent="0.3">
      <c r="A203" s="737">
        <v>7</v>
      </c>
      <c r="B203" s="738" t="s">
        <v>1972</v>
      </c>
      <c r="C203" s="738" t="s">
        <v>2209</v>
      </c>
      <c r="D203" s="819" t="s">
        <v>3275</v>
      </c>
      <c r="E203" s="820" t="s">
        <v>2222</v>
      </c>
      <c r="F203" s="738" t="s">
        <v>2204</v>
      </c>
      <c r="G203" s="738" t="s">
        <v>2710</v>
      </c>
      <c r="H203" s="738" t="s">
        <v>607</v>
      </c>
      <c r="I203" s="738" t="s">
        <v>2711</v>
      </c>
      <c r="J203" s="738" t="s">
        <v>2712</v>
      </c>
      <c r="K203" s="738" t="s">
        <v>2713</v>
      </c>
      <c r="L203" s="739">
        <v>283.86</v>
      </c>
      <c r="M203" s="739">
        <v>283.86</v>
      </c>
      <c r="N203" s="738">
        <v>1</v>
      </c>
      <c r="O203" s="821">
        <v>1</v>
      </c>
      <c r="P203" s="739"/>
      <c r="Q203" s="754">
        <v>0</v>
      </c>
      <c r="R203" s="738"/>
      <c r="S203" s="754">
        <v>0</v>
      </c>
      <c r="T203" s="821"/>
      <c r="U203" s="777">
        <v>0</v>
      </c>
    </row>
    <row r="204" spans="1:21" ht="14.4" customHeight="1" x14ac:dyDescent="0.3">
      <c r="A204" s="737">
        <v>7</v>
      </c>
      <c r="B204" s="738" t="s">
        <v>1972</v>
      </c>
      <c r="C204" s="738" t="s">
        <v>2209</v>
      </c>
      <c r="D204" s="819" t="s">
        <v>3275</v>
      </c>
      <c r="E204" s="820" t="s">
        <v>2222</v>
      </c>
      <c r="F204" s="738" t="s">
        <v>2204</v>
      </c>
      <c r="G204" s="738" t="s">
        <v>2651</v>
      </c>
      <c r="H204" s="738" t="s">
        <v>562</v>
      </c>
      <c r="I204" s="738" t="s">
        <v>2714</v>
      </c>
      <c r="J204" s="738" t="s">
        <v>2653</v>
      </c>
      <c r="K204" s="738" t="s">
        <v>2715</v>
      </c>
      <c r="L204" s="739">
        <v>0</v>
      </c>
      <c r="M204" s="739">
        <v>0</v>
      </c>
      <c r="N204" s="738">
        <v>1</v>
      </c>
      <c r="O204" s="821"/>
      <c r="P204" s="739">
        <v>0</v>
      </c>
      <c r="Q204" s="754"/>
      <c r="R204" s="738">
        <v>1</v>
      </c>
      <c r="S204" s="754">
        <v>1</v>
      </c>
      <c r="T204" s="821"/>
      <c r="U204" s="777"/>
    </row>
    <row r="205" spans="1:21" ht="14.4" customHeight="1" x14ac:dyDescent="0.3">
      <c r="A205" s="737">
        <v>7</v>
      </c>
      <c r="B205" s="738" t="s">
        <v>1972</v>
      </c>
      <c r="C205" s="738" t="s">
        <v>2209</v>
      </c>
      <c r="D205" s="819" t="s">
        <v>3275</v>
      </c>
      <c r="E205" s="820" t="s">
        <v>2222</v>
      </c>
      <c r="F205" s="738" t="s">
        <v>2204</v>
      </c>
      <c r="G205" s="738" t="s">
        <v>2319</v>
      </c>
      <c r="H205" s="738" t="s">
        <v>562</v>
      </c>
      <c r="I205" s="738" t="s">
        <v>2716</v>
      </c>
      <c r="J205" s="738" t="s">
        <v>2717</v>
      </c>
      <c r="K205" s="738" t="s">
        <v>2718</v>
      </c>
      <c r="L205" s="739">
        <v>109.54</v>
      </c>
      <c r="M205" s="739">
        <v>109.54</v>
      </c>
      <c r="N205" s="738">
        <v>1</v>
      </c>
      <c r="O205" s="821">
        <v>1</v>
      </c>
      <c r="P205" s="739"/>
      <c r="Q205" s="754">
        <v>0</v>
      </c>
      <c r="R205" s="738"/>
      <c r="S205" s="754">
        <v>0</v>
      </c>
      <c r="T205" s="821"/>
      <c r="U205" s="777">
        <v>0</v>
      </c>
    </row>
    <row r="206" spans="1:21" ht="14.4" customHeight="1" x14ac:dyDescent="0.3">
      <c r="A206" s="737">
        <v>7</v>
      </c>
      <c r="B206" s="738" t="s">
        <v>1972</v>
      </c>
      <c r="C206" s="738" t="s">
        <v>2209</v>
      </c>
      <c r="D206" s="819" t="s">
        <v>3275</v>
      </c>
      <c r="E206" s="820" t="s">
        <v>2222</v>
      </c>
      <c r="F206" s="738" t="s">
        <v>2204</v>
      </c>
      <c r="G206" s="738" t="s">
        <v>2319</v>
      </c>
      <c r="H206" s="738" t="s">
        <v>562</v>
      </c>
      <c r="I206" s="738" t="s">
        <v>2719</v>
      </c>
      <c r="J206" s="738" t="s">
        <v>2720</v>
      </c>
      <c r="K206" s="738" t="s">
        <v>2721</v>
      </c>
      <c r="L206" s="739">
        <v>140.94999999999999</v>
      </c>
      <c r="M206" s="739">
        <v>1691.3999999999999</v>
      </c>
      <c r="N206" s="738">
        <v>12</v>
      </c>
      <c r="O206" s="821">
        <v>1</v>
      </c>
      <c r="P206" s="739"/>
      <c r="Q206" s="754">
        <v>0</v>
      </c>
      <c r="R206" s="738"/>
      <c r="S206" s="754">
        <v>0</v>
      </c>
      <c r="T206" s="821"/>
      <c r="U206" s="777">
        <v>0</v>
      </c>
    </row>
    <row r="207" spans="1:21" ht="14.4" customHeight="1" x14ac:dyDescent="0.3">
      <c r="A207" s="737">
        <v>7</v>
      </c>
      <c r="B207" s="738" t="s">
        <v>1972</v>
      </c>
      <c r="C207" s="738" t="s">
        <v>2209</v>
      </c>
      <c r="D207" s="819" t="s">
        <v>3275</v>
      </c>
      <c r="E207" s="820" t="s">
        <v>2224</v>
      </c>
      <c r="F207" s="738" t="s">
        <v>2204</v>
      </c>
      <c r="G207" s="738" t="s">
        <v>2517</v>
      </c>
      <c r="H207" s="738" t="s">
        <v>562</v>
      </c>
      <c r="I207" s="738" t="s">
        <v>2722</v>
      </c>
      <c r="J207" s="738" t="s">
        <v>2519</v>
      </c>
      <c r="K207" s="738" t="s">
        <v>2723</v>
      </c>
      <c r="L207" s="739">
        <v>32.28</v>
      </c>
      <c r="M207" s="739">
        <v>32.28</v>
      </c>
      <c r="N207" s="738">
        <v>1</v>
      </c>
      <c r="O207" s="821">
        <v>0.5</v>
      </c>
      <c r="P207" s="739"/>
      <c r="Q207" s="754">
        <v>0</v>
      </c>
      <c r="R207" s="738"/>
      <c r="S207" s="754">
        <v>0</v>
      </c>
      <c r="T207" s="821"/>
      <c r="U207" s="777">
        <v>0</v>
      </c>
    </row>
    <row r="208" spans="1:21" ht="14.4" customHeight="1" x14ac:dyDescent="0.3">
      <c r="A208" s="737">
        <v>7</v>
      </c>
      <c r="B208" s="738" t="s">
        <v>1972</v>
      </c>
      <c r="C208" s="738" t="s">
        <v>2209</v>
      </c>
      <c r="D208" s="819" t="s">
        <v>3275</v>
      </c>
      <c r="E208" s="820" t="s">
        <v>2224</v>
      </c>
      <c r="F208" s="738" t="s">
        <v>2204</v>
      </c>
      <c r="G208" s="738" t="s">
        <v>2442</v>
      </c>
      <c r="H208" s="738" t="s">
        <v>562</v>
      </c>
      <c r="I208" s="738" t="s">
        <v>2724</v>
      </c>
      <c r="J208" s="738" t="s">
        <v>2725</v>
      </c>
      <c r="K208" s="738" t="s">
        <v>2726</v>
      </c>
      <c r="L208" s="739">
        <v>14.11</v>
      </c>
      <c r="M208" s="739">
        <v>14.11</v>
      </c>
      <c r="N208" s="738">
        <v>1</v>
      </c>
      <c r="O208" s="821">
        <v>0.5</v>
      </c>
      <c r="P208" s="739"/>
      <c r="Q208" s="754">
        <v>0</v>
      </c>
      <c r="R208" s="738"/>
      <c r="S208" s="754">
        <v>0</v>
      </c>
      <c r="T208" s="821"/>
      <c r="U208" s="777">
        <v>0</v>
      </c>
    </row>
    <row r="209" spans="1:21" ht="14.4" customHeight="1" x14ac:dyDescent="0.3">
      <c r="A209" s="737">
        <v>7</v>
      </c>
      <c r="B209" s="738" t="s">
        <v>1972</v>
      </c>
      <c r="C209" s="738" t="s">
        <v>2209</v>
      </c>
      <c r="D209" s="819" t="s">
        <v>3275</v>
      </c>
      <c r="E209" s="820" t="s">
        <v>2224</v>
      </c>
      <c r="F209" s="738" t="s">
        <v>2204</v>
      </c>
      <c r="G209" s="738" t="s">
        <v>2442</v>
      </c>
      <c r="H209" s="738" t="s">
        <v>607</v>
      </c>
      <c r="I209" s="738" t="s">
        <v>2727</v>
      </c>
      <c r="J209" s="738" t="s">
        <v>2728</v>
      </c>
      <c r="K209" s="738" t="s">
        <v>2729</v>
      </c>
      <c r="L209" s="739">
        <v>4.7</v>
      </c>
      <c r="M209" s="739">
        <v>9.4</v>
      </c>
      <c r="N209" s="738">
        <v>2</v>
      </c>
      <c r="O209" s="821">
        <v>1</v>
      </c>
      <c r="P209" s="739"/>
      <c r="Q209" s="754">
        <v>0</v>
      </c>
      <c r="R209" s="738"/>
      <c r="S209" s="754">
        <v>0</v>
      </c>
      <c r="T209" s="821"/>
      <c r="U209" s="777">
        <v>0</v>
      </c>
    </row>
    <row r="210" spans="1:21" ht="14.4" customHeight="1" x14ac:dyDescent="0.3">
      <c r="A210" s="737">
        <v>7</v>
      </c>
      <c r="B210" s="738" t="s">
        <v>1972</v>
      </c>
      <c r="C210" s="738" t="s">
        <v>2209</v>
      </c>
      <c r="D210" s="819" t="s">
        <v>3275</v>
      </c>
      <c r="E210" s="820" t="s">
        <v>2224</v>
      </c>
      <c r="F210" s="738" t="s">
        <v>2204</v>
      </c>
      <c r="G210" s="738" t="s">
        <v>2567</v>
      </c>
      <c r="H210" s="738" t="s">
        <v>562</v>
      </c>
      <c r="I210" s="738" t="s">
        <v>2568</v>
      </c>
      <c r="J210" s="738" t="s">
        <v>2569</v>
      </c>
      <c r="K210" s="738" t="s">
        <v>2570</v>
      </c>
      <c r="L210" s="739">
        <v>55.77</v>
      </c>
      <c r="M210" s="739">
        <v>390.39000000000004</v>
      </c>
      <c r="N210" s="738">
        <v>7</v>
      </c>
      <c r="O210" s="821">
        <v>3</v>
      </c>
      <c r="P210" s="739">
        <v>278.85000000000002</v>
      </c>
      <c r="Q210" s="754">
        <v>0.7142857142857143</v>
      </c>
      <c r="R210" s="738">
        <v>5</v>
      </c>
      <c r="S210" s="754">
        <v>0.7142857142857143</v>
      </c>
      <c r="T210" s="821">
        <v>2</v>
      </c>
      <c r="U210" s="777">
        <v>0.66666666666666663</v>
      </c>
    </row>
    <row r="211" spans="1:21" ht="14.4" customHeight="1" x14ac:dyDescent="0.3">
      <c r="A211" s="737">
        <v>7</v>
      </c>
      <c r="B211" s="738" t="s">
        <v>1972</v>
      </c>
      <c r="C211" s="738" t="s">
        <v>2209</v>
      </c>
      <c r="D211" s="819" t="s">
        <v>3275</v>
      </c>
      <c r="E211" s="820" t="s">
        <v>2224</v>
      </c>
      <c r="F211" s="738" t="s">
        <v>2204</v>
      </c>
      <c r="G211" s="738" t="s">
        <v>2567</v>
      </c>
      <c r="H211" s="738" t="s">
        <v>562</v>
      </c>
      <c r="I211" s="738" t="s">
        <v>2571</v>
      </c>
      <c r="J211" s="738" t="s">
        <v>2569</v>
      </c>
      <c r="K211" s="738" t="s">
        <v>2572</v>
      </c>
      <c r="L211" s="739">
        <v>0</v>
      </c>
      <c r="M211" s="739">
        <v>0</v>
      </c>
      <c r="N211" s="738">
        <v>1</v>
      </c>
      <c r="O211" s="821">
        <v>0.5</v>
      </c>
      <c r="P211" s="739">
        <v>0</v>
      </c>
      <c r="Q211" s="754"/>
      <c r="R211" s="738">
        <v>1</v>
      </c>
      <c r="S211" s="754">
        <v>1</v>
      </c>
      <c r="T211" s="821">
        <v>0.5</v>
      </c>
      <c r="U211" s="777">
        <v>1</v>
      </c>
    </row>
    <row r="212" spans="1:21" ht="14.4" customHeight="1" x14ac:dyDescent="0.3">
      <c r="A212" s="737">
        <v>7</v>
      </c>
      <c r="B212" s="738" t="s">
        <v>1972</v>
      </c>
      <c r="C212" s="738" t="s">
        <v>2209</v>
      </c>
      <c r="D212" s="819" t="s">
        <v>3275</v>
      </c>
      <c r="E212" s="820" t="s">
        <v>2224</v>
      </c>
      <c r="F212" s="738" t="s">
        <v>2204</v>
      </c>
      <c r="G212" s="738" t="s">
        <v>2730</v>
      </c>
      <c r="H212" s="738" t="s">
        <v>562</v>
      </c>
      <c r="I212" s="738" t="s">
        <v>951</v>
      </c>
      <c r="J212" s="738" t="s">
        <v>2731</v>
      </c>
      <c r="K212" s="738" t="s">
        <v>2732</v>
      </c>
      <c r="L212" s="739">
        <v>131.62</v>
      </c>
      <c r="M212" s="739">
        <v>394.86</v>
      </c>
      <c r="N212" s="738">
        <v>3</v>
      </c>
      <c r="O212" s="821">
        <v>0.5</v>
      </c>
      <c r="P212" s="739">
        <v>394.86</v>
      </c>
      <c r="Q212" s="754">
        <v>1</v>
      </c>
      <c r="R212" s="738">
        <v>3</v>
      </c>
      <c r="S212" s="754">
        <v>1</v>
      </c>
      <c r="T212" s="821">
        <v>0.5</v>
      </c>
      <c r="U212" s="777">
        <v>1</v>
      </c>
    </row>
    <row r="213" spans="1:21" ht="14.4" customHeight="1" x14ac:dyDescent="0.3">
      <c r="A213" s="737">
        <v>7</v>
      </c>
      <c r="B213" s="738" t="s">
        <v>1972</v>
      </c>
      <c r="C213" s="738" t="s">
        <v>2209</v>
      </c>
      <c r="D213" s="819" t="s">
        <v>3275</v>
      </c>
      <c r="E213" s="820" t="s">
        <v>2224</v>
      </c>
      <c r="F213" s="738" t="s">
        <v>2204</v>
      </c>
      <c r="G213" s="738" t="s">
        <v>2446</v>
      </c>
      <c r="H213" s="738" t="s">
        <v>562</v>
      </c>
      <c r="I213" s="738" t="s">
        <v>2733</v>
      </c>
      <c r="J213" s="738" t="s">
        <v>2734</v>
      </c>
      <c r="K213" s="738" t="s">
        <v>2735</v>
      </c>
      <c r="L213" s="739">
        <v>0</v>
      </c>
      <c r="M213" s="739">
        <v>0</v>
      </c>
      <c r="N213" s="738">
        <v>1</v>
      </c>
      <c r="O213" s="821">
        <v>1</v>
      </c>
      <c r="P213" s="739">
        <v>0</v>
      </c>
      <c r="Q213" s="754"/>
      <c r="R213" s="738">
        <v>1</v>
      </c>
      <c r="S213" s="754">
        <v>1</v>
      </c>
      <c r="T213" s="821">
        <v>1</v>
      </c>
      <c r="U213" s="777">
        <v>1</v>
      </c>
    </row>
    <row r="214" spans="1:21" ht="14.4" customHeight="1" x14ac:dyDescent="0.3">
      <c r="A214" s="737">
        <v>7</v>
      </c>
      <c r="B214" s="738" t="s">
        <v>1972</v>
      </c>
      <c r="C214" s="738" t="s">
        <v>2209</v>
      </c>
      <c r="D214" s="819" t="s">
        <v>3275</v>
      </c>
      <c r="E214" s="820" t="s">
        <v>2224</v>
      </c>
      <c r="F214" s="738" t="s">
        <v>2204</v>
      </c>
      <c r="G214" s="738" t="s">
        <v>2573</v>
      </c>
      <c r="H214" s="738" t="s">
        <v>562</v>
      </c>
      <c r="I214" s="738" t="s">
        <v>2574</v>
      </c>
      <c r="J214" s="738" t="s">
        <v>2575</v>
      </c>
      <c r="K214" s="738" t="s">
        <v>2576</v>
      </c>
      <c r="L214" s="739">
        <v>754.04</v>
      </c>
      <c r="M214" s="739">
        <v>12818.679999999998</v>
      </c>
      <c r="N214" s="738">
        <v>17</v>
      </c>
      <c r="O214" s="821">
        <v>5</v>
      </c>
      <c r="P214" s="739">
        <v>11310.599999999999</v>
      </c>
      <c r="Q214" s="754">
        <v>0.88235294117647056</v>
      </c>
      <c r="R214" s="738">
        <v>15</v>
      </c>
      <c r="S214" s="754">
        <v>0.88235294117647056</v>
      </c>
      <c r="T214" s="821">
        <v>4</v>
      </c>
      <c r="U214" s="777">
        <v>0.8</v>
      </c>
    </row>
    <row r="215" spans="1:21" ht="14.4" customHeight="1" x14ac:dyDescent="0.3">
      <c r="A215" s="737">
        <v>7</v>
      </c>
      <c r="B215" s="738" t="s">
        <v>1972</v>
      </c>
      <c r="C215" s="738" t="s">
        <v>2209</v>
      </c>
      <c r="D215" s="819" t="s">
        <v>3275</v>
      </c>
      <c r="E215" s="820" t="s">
        <v>2224</v>
      </c>
      <c r="F215" s="738" t="s">
        <v>2204</v>
      </c>
      <c r="G215" s="738" t="s">
        <v>2573</v>
      </c>
      <c r="H215" s="738" t="s">
        <v>562</v>
      </c>
      <c r="I215" s="738" t="s">
        <v>2736</v>
      </c>
      <c r="J215" s="738" t="s">
        <v>2575</v>
      </c>
      <c r="K215" s="738" t="s">
        <v>2737</v>
      </c>
      <c r="L215" s="739">
        <v>1131.06</v>
      </c>
      <c r="M215" s="739">
        <v>9048.48</v>
      </c>
      <c r="N215" s="738">
        <v>8</v>
      </c>
      <c r="O215" s="821">
        <v>2</v>
      </c>
      <c r="P215" s="739">
        <v>9048.48</v>
      </c>
      <c r="Q215" s="754">
        <v>1</v>
      </c>
      <c r="R215" s="738">
        <v>8</v>
      </c>
      <c r="S215" s="754">
        <v>1</v>
      </c>
      <c r="T215" s="821">
        <v>2</v>
      </c>
      <c r="U215" s="777">
        <v>1</v>
      </c>
    </row>
    <row r="216" spans="1:21" ht="14.4" customHeight="1" x14ac:dyDescent="0.3">
      <c r="A216" s="737">
        <v>7</v>
      </c>
      <c r="B216" s="738" t="s">
        <v>1972</v>
      </c>
      <c r="C216" s="738" t="s">
        <v>2209</v>
      </c>
      <c r="D216" s="819" t="s">
        <v>3275</v>
      </c>
      <c r="E216" s="820" t="s">
        <v>2224</v>
      </c>
      <c r="F216" s="738" t="s">
        <v>2204</v>
      </c>
      <c r="G216" s="738" t="s">
        <v>2573</v>
      </c>
      <c r="H216" s="738" t="s">
        <v>562</v>
      </c>
      <c r="I216" s="738" t="s">
        <v>2738</v>
      </c>
      <c r="J216" s="738" t="s">
        <v>2575</v>
      </c>
      <c r="K216" s="738" t="s">
        <v>2739</v>
      </c>
      <c r="L216" s="739">
        <v>1508.08</v>
      </c>
      <c r="M216" s="739">
        <v>9048.48</v>
      </c>
      <c r="N216" s="738">
        <v>6</v>
      </c>
      <c r="O216" s="821">
        <v>1</v>
      </c>
      <c r="P216" s="739">
        <v>9048.48</v>
      </c>
      <c r="Q216" s="754">
        <v>1</v>
      </c>
      <c r="R216" s="738">
        <v>6</v>
      </c>
      <c r="S216" s="754">
        <v>1</v>
      </c>
      <c r="T216" s="821">
        <v>1</v>
      </c>
      <c r="U216" s="777">
        <v>1</v>
      </c>
    </row>
    <row r="217" spans="1:21" ht="14.4" customHeight="1" x14ac:dyDescent="0.3">
      <c r="A217" s="737">
        <v>7</v>
      </c>
      <c r="B217" s="738" t="s">
        <v>1972</v>
      </c>
      <c r="C217" s="738" t="s">
        <v>2209</v>
      </c>
      <c r="D217" s="819" t="s">
        <v>3275</v>
      </c>
      <c r="E217" s="820" t="s">
        <v>2224</v>
      </c>
      <c r="F217" s="738" t="s">
        <v>2204</v>
      </c>
      <c r="G217" s="738" t="s">
        <v>2573</v>
      </c>
      <c r="H217" s="738" t="s">
        <v>562</v>
      </c>
      <c r="I217" s="738" t="s">
        <v>2740</v>
      </c>
      <c r="J217" s="738" t="s">
        <v>2741</v>
      </c>
      <c r="K217" s="738" t="s">
        <v>2576</v>
      </c>
      <c r="L217" s="739">
        <v>646.32000000000005</v>
      </c>
      <c r="M217" s="739">
        <v>1938.96</v>
      </c>
      <c r="N217" s="738">
        <v>3</v>
      </c>
      <c r="O217" s="821">
        <v>1</v>
      </c>
      <c r="P217" s="739">
        <v>1938.96</v>
      </c>
      <c r="Q217" s="754">
        <v>1</v>
      </c>
      <c r="R217" s="738">
        <v>3</v>
      </c>
      <c r="S217" s="754">
        <v>1</v>
      </c>
      <c r="T217" s="821">
        <v>1</v>
      </c>
      <c r="U217" s="777">
        <v>1</v>
      </c>
    </row>
    <row r="218" spans="1:21" ht="14.4" customHeight="1" x14ac:dyDescent="0.3">
      <c r="A218" s="737">
        <v>7</v>
      </c>
      <c r="B218" s="738" t="s">
        <v>1972</v>
      </c>
      <c r="C218" s="738" t="s">
        <v>2209</v>
      </c>
      <c r="D218" s="819" t="s">
        <v>3275</v>
      </c>
      <c r="E218" s="820" t="s">
        <v>2224</v>
      </c>
      <c r="F218" s="738" t="s">
        <v>2204</v>
      </c>
      <c r="G218" s="738" t="s">
        <v>2280</v>
      </c>
      <c r="H218" s="738" t="s">
        <v>607</v>
      </c>
      <c r="I218" s="738" t="s">
        <v>1384</v>
      </c>
      <c r="J218" s="738" t="s">
        <v>1385</v>
      </c>
      <c r="K218" s="738" t="s">
        <v>2059</v>
      </c>
      <c r="L218" s="739">
        <v>42.57</v>
      </c>
      <c r="M218" s="739">
        <v>255.42000000000002</v>
      </c>
      <c r="N218" s="738">
        <v>6</v>
      </c>
      <c r="O218" s="821">
        <v>2</v>
      </c>
      <c r="P218" s="739">
        <v>170.28</v>
      </c>
      <c r="Q218" s="754">
        <v>0.66666666666666663</v>
      </c>
      <c r="R218" s="738">
        <v>4</v>
      </c>
      <c r="S218" s="754">
        <v>0.66666666666666663</v>
      </c>
      <c r="T218" s="821">
        <v>1.5</v>
      </c>
      <c r="U218" s="777">
        <v>0.75</v>
      </c>
    </row>
    <row r="219" spans="1:21" ht="14.4" customHeight="1" x14ac:dyDescent="0.3">
      <c r="A219" s="737">
        <v>7</v>
      </c>
      <c r="B219" s="738" t="s">
        <v>1972</v>
      </c>
      <c r="C219" s="738" t="s">
        <v>2209</v>
      </c>
      <c r="D219" s="819" t="s">
        <v>3275</v>
      </c>
      <c r="E219" s="820" t="s">
        <v>2224</v>
      </c>
      <c r="F219" s="738" t="s">
        <v>2204</v>
      </c>
      <c r="G219" s="738" t="s">
        <v>2288</v>
      </c>
      <c r="H219" s="738" t="s">
        <v>562</v>
      </c>
      <c r="I219" s="738" t="s">
        <v>2289</v>
      </c>
      <c r="J219" s="738" t="s">
        <v>2290</v>
      </c>
      <c r="K219" s="738" t="s">
        <v>2291</v>
      </c>
      <c r="L219" s="739">
        <v>29.13</v>
      </c>
      <c r="M219" s="739">
        <v>203.91</v>
      </c>
      <c r="N219" s="738">
        <v>7</v>
      </c>
      <c r="O219" s="821">
        <v>2</v>
      </c>
      <c r="P219" s="739"/>
      <c r="Q219" s="754">
        <v>0</v>
      </c>
      <c r="R219" s="738"/>
      <c r="S219" s="754">
        <v>0</v>
      </c>
      <c r="T219" s="821"/>
      <c r="U219" s="777">
        <v>0</v>
      </c>
    </row>
    <row r="220" spans="1:21" ht="14.4" customHeight="1" x14ac:dyDescent="0.3">
      <c r="A220" s="737">
        <v>7</v>
      </c>
      <c r="B220" s="738" t="s">
        <v>1972</v>
      </c>
      <c r="C220" s="738" t="s">
        <v>2209</v>
      </c>
      <c r="D220" s="819" t="s">
        <v>3275</v>
      </c>
      <c r="E220" s="820" t="s">
        <v>2224</v>
      </c>
      <c r="F220" s="738" t="s">
        <v>2204</v>
      </c>
      <c r="G220" s="738" t="s">
        <v>2580</v>
      </c>
      <c r="H220" s="738" t="s">
        <v>562</v>
      </c>
      <c r="I220" s="738" t="s">
        <v>2742</v>
      </c>
      <c r="J220" s="738" t="s">
        <v>2591</v>
      </c>
      <c r="K220" s="738" t="s">
        <v>2743</v>
      </c>
      <c r="L220" s="739">
        <v>1938.97</v>
      </c>
      <c r="M220" s="739">
        <v>11633.82</v>
      </c>
      <c r="N220" s="738">
        <v>6</v>
      </c>
      <c r="O220" s="821">
        <v>1</v>
      </c>
      <c r="P220" s="739"/>
      <c r="Q220" s="754">
        <v>0</v>
      </c>
      <c r="R220" s="738"/>
      <c r="S220" s="754">
        <v>0</v>
      </c>
      <c r="T220" s="821"/>
      <c r="U220" s="777">
        <v>0</v>
      </c>
    </row>
    <row r="221" spans="1:21" ht="14.4" customHeight="1" x14ac:dyDescent="0.3">
      <c r="A221" s="737">
        <v>7</v>
      </c>
      <c r="B221" s="738" t="s">
        <v>1972</v>
      </c>
      <c r="C221" s="738" t="s">
        <v>2209</v>
      </c>
      <c r="D221" s="819" t="s">
        <v>3275</v>
      </c>
      <c r="E221" s="820" t="s">
        <v>2224</v>
      </c>
      <c r="F221" s="738" t="s">
        <v>2204</v>
      </c>
      <c r="G221" s="738" t="s">
        <v>2580</v>
      </c>
      <c r="H221" s="738" t="s">
        <v>562</v>
      </c>
      <c r="I221" s="738" t="s">
        <v>2744</v>
      </c>
      <c r="J221" s="738" t="s">
        <v>2745</v>
      </c>
      <c r="K221" s="738" t="s">
        <v>2746</v>
      </c>
      <c r="L221" s="739">
        <v>5322.08</v>
      </c>
      <c r="M221" s="739">
        <v>26610.400000000001</v>
      </c>
      <c r="N221" s="738">
        <v>5</v>
      </c>
      <c r="O221" s="821">
        <v>2</v>
      </c>
      <c r="P221" s="739">
        <v>26610.400000000001</v>
      </c>
      <c r="Q221" s="754">
        <v>1</v>
      </c>
      <c r="R221" s="738">
        <v>5</v>
      </c>
      <c r="S221" s="754">
        <v>1</v>
      </c>
      <c r="T221" s="821">
        <v>2</v>
      </c>
      <c r="U221" s="777">
        <v>1</v>
      </c>
    </row>
    <row r="222" spans="1:21" ht="14.4" customHeight="1" x14ac:dyDescent="0.3">
      <c r="A222" s="737">
        <v>7</v>
      </c>
      <c r="B222" s="738" t="s">
        <v>1972</v>
      </c>
      <c r="C222" s="738" t="s">
        <v>2209</v>
      </c>
      <c r="D222" s="819" t="s">
        <v>3275</v>
      </c>
      <c r="E222" s="820" t="s">
        <v>2224</v>
      </c>
      <c r="F222" s="738" t="s">
        <v>2204</v>
      </c>
      <c r="G222" s="738" t="s">
        <v>2580</v>
      </c>
      <c r="H222" s="738" t="s">
        <v>562</v>
      </c>
      <c r="I222" s="738" t="s">
        <v>2747</v>
      </c>
      <c r="J222" s="738" t="s">
        <v>2582</v>
      </c>
      <c r="K222" s="738" t="s">
        <v>2748</v>
      </c>
      <c r="L222" s="739">
        <v>1938.97</v>
      </c>
      <c r="M222" s="739">
        <v>3877.94</v>
      </c>
      <c r="N222" s="738">
        <v>2</v>
      </c>
      <c r="O222" s="821">
        <v>1</v>
      </c>
      <c r="P222" s="739">
        <v>3877.94</v>
      </c>
      <c r="Q222" s="754">
        <v>1</v>
      </c>
      <c r="R222" s="738">
        <v>2</v>
      </c>
      <c r="S222" s="754">
        <v>1</v>
      </c>
      <c r="T222" s="821">
        <v>1</v>
      </c>
      <c r="U222" s="777">
        <v>1</v>
      </c>
    </row>
    <row r="223" spans="1:21" ht="14.4" customHeight="1" x14ac:dyDescent="0.3">
      <c r="A223" s="737">
        <v>7</v>
      </c>
      <c r="B223" s="738" t="s">
        <v>1972</v>
      </c>
      <c r="C223" s="738" t="s">
        <v>2209</v>
      </c>
      <c r="D223" s="819" t="s">
        <v>3275</v>
      </c>
      <c r="E223" s="820" t="s">
        <v>2224</v>
      </c>
      <c r="F223" s="738" t="s">
        <v>2204</v>
      </c>
      <c r="G223" s="738" t="s">
        <v>2580</v>
      </c>
      <c r="H223" s="738" t="s">
        <v>562</v>
      </c>
      <c r="I223" s="738" t="s">
        <v>2581</v>
      </c>
      <c r="J223" s="738" t="s">
        <v>2582</v>
      </c>
      <c r="K223" s="738" t="s">
        <v>2583</v>
      </c>
      <c r="L223" s="739">
        <v>1454.23</v>
      </c>
      <c r="M223" s="739">
        <v>15996.53</v>
      </c>
      <c r="N223" s="738">
        <v>11</v>
      </c>
      <c r="O223" s="821">
        <v>3</v>
      </c>
      <c r="P223" s="739">
        <v>15996.53</v>
      </c>
      <c r="Q223" s="754">
        <v>1</v>
      </c>
      <c r="R223" s="738">
        <v>11</v>
      </c>
      <c r="S223" s="754">
        <v>1</v>
      </c>
      <c r="T223" s="821">
        <v>3</v>
      </c>
      <c r="U223" s="777">
        <v>1</v>
      </c>
    </row>
    <row r="224" spans="1:21" ht="14.4" customHeight="1" x14ac:dyDescent="0.3">
      <c r="A224" s="737">
        <v>7</v>
      </c>
      <c r="B224" s="738" t="s">
        <v>1972</v>
      </c>
      <c r="C224" s="738" t="s">
        <v>2209</v>
      </c>
      <c r="D224" s="819" t="s">
        <v>3275</v>
      </c>
      <c r="E224" s="820" t="s">
        <v>2224</v>
      </c>
      <c r="F224" s="738" t="s">
        <v>2204</v>
      </c>
      <c r="G224" s="738" t="s">
        <v>2580</v>
      </c>
      <c r="H224" s="738" t="s">
        <v>562</v>
      </c>
      <c r="I224" s="738" t="s">
        <v>2749</v>
      </c>
      <c r="J224" s="738" t="s">
        <v>2582</v>
      </c>
      <c r="K224" s="738" t="s">
        <v>2750</v>
      </c>
      <c r="L224" s="739">
        <v>484.75</v>
      </c>
      <c r="M224" s="739">
        <v>9210.25</v>
      </c>
      <c r="N224" s="738">
        <v>19</v>
      </c>
      <c r="O224" s="821">
        <v>6</v>
      </c>
      <c r="P224" s="739">
        <v>9210.25</v>
      </c>
      <c r="Q224" s="754">
        <v>1</v>
      </c>
      <c r="R224" s="738">
        <v>19</v>
      </c>
      <c r="S224" s="754">
        <v>1</v>
      </c>
      <c r="T224" s="821">
        <v>6</v>
      </c>
      <c r="U224" s="777">
        <v>1</v>
      </c>
    </row>
    <row r="225" spans="1:21" ht="14.4" customHeight="1" x14ac:dyDescent="0.3">
      <c r="A225" s="737">
        <v>7</v>
      </c>
      <c r="B225" s="738" t="s">
        <v>1972</v>
      </c>
      <c r="C225" s="738" t="s">
        <v>2209</v>
      </c>
      <c r="D225" s="819" t="s">
        <v>3275</v>
      </c>
      <c r="E225" s="820" t="s">
        <v>2224</v>
      </c>
      <c r="F225" s="738" t="s">
        <v>2204</v>
      </c>
      <c r="G225" s="738" t="s">
        <v>2580</v>
      </c>
      <c r="H225" s="738" t="s">
        <v>562</v>
      </c>
      <c r="I225" s="738" t="s">
        <v>2751</v>
      </c>
      <c r="J225" s="738" t="s">
        <v>2582</v>
      </c>
      <c r="K225" s="738" t="s">
        <v>2752</v>
      </c>
      <c r="L225" s="739">
        <v>969.48</v>
      </c>
      <c r="M225" s="739">
        <v>13572.720000000001</v>
      </c>
      <c r="N225" s="738">
        <v>14</v>
      </c>
      <c r="O225" s="821">
        <v>3</v>
      </c>
      <c r="P225" s="739">
        <v>7755.84</v>
      </c>
      <c r="Q225" s="754">
        <v>0.5714285714285714</v>
      </c>
      <c r="R225" s="738">
        <v>8</v>
      </c>
      <c r="S225" s="754">
        <v>0.5714285714285714</v>
      </c>
      <c r="T225" s="821">
        <v>2</v>
      </c>
      <c r="U225" s="777">
        <v>0.66666666666666663</v>
      </c>
    </row>
    <row r="226" spans="1:21" ht="14.4" customHeight="1" x14ac:dyDescent="0.3">
      <c r="A226" s="737">
        <v>7</v>
      </c>
      <c r="B226" s="738" t="s">
        <v>1972</v>
      </c>
      <c r="C226" s="738" t="s">
        <v>2209</v>
      </c>
      <c r="D226" s="819" t="s">
        <v>3275</v>
      </c>
      <c r="E226" s="820" t="s">
        <v>2224</v>
      </c>
      <c r="F226" s="738" t="s">
        <v>2204</v>
      </c>
      <c r="G226" s="738" t="s">
        <v>2580</v>
      </c>
      <c r="H226" s="738" t="s">
        <v>562</v>
      </c>
      <c r="I226" s="738" t="s">
        <v>2753</v>
      </c>
      <c r="J226" s="738" t="s">
        <v>2585</v>
      </c>
      <c r="K226" s="738" t="s">
        <v>2754</v>
      </c>
      <c r="L226" s="739">
        <v>484.75</v>
      </c>
      <c r="M226" s="739">
        <v>2908.5</v>
      </c>
      <c r="N226" s="738">
        <v>6</v>
      </c>
      <c r="O226" s="821">
        <v>1</v>
      </c>
      <c r="P226" s="739">
        <v>2908.5</v>
      </c>
      <c r="Q226" s="754">
        <v>1</v>
      </c>
      <c r="R226" s="738">
        <v>6</v>
      </c>
      <c r="S226" s="754">
        <v>1</v>
      </c>
      <c r="T226" s="821">
        <v>1</v>
      </c>
      <c r="U226" s="777">
        <v>1</v>
      </c>
    </row>
    <row r="227" spans="1:21" ht="14.4" customHeight="1" x14ac:dyDescent="0.3">
      <c r="A227" s="737">
        <v>7</v>
      </c>
      <c r="B227" s="738" t="s">
        <v>1972</v>
      </c>
      <c r="C227" s="738" t="s">
        <v>2209</v>
      </c>
      <c r="D227" s="819" t="s">
        <v>3275</v>
      </c>
      <c r="E227" s="820" t="s">
        <v>2224</v>
      </c>
      <c r="F227" s="738" t="s">
        <v>2204</v>
      </c>
      <c r="G227" s="738" t="s">
        <v>2580</v>
      </c>
      <c r="H227" s="738" t="s">
        <v>562</v>
      </c>
      <c r="I227" s="738" t="s">
        <v>2755</v>
      </c>
      <c r="J227" s="738" t="s">
        <v>2585</v>
      </c>
      <c r="K227" s="738" t="s">
        <v>2756</v>
      </c>
      <c r="L227" s="739">
        <v>969.48</v>
      </c>
      <c r="M227" s="739">
        <v>5816.88</v>
      </c>
      <c r="N227" s="738">
        <v>6</v>
      </c>
      <c r="O227" s="821">
        <v>1</v>
      </c>
      <c r="P227" s="739">
        <v>5816.88</v>
      </c>
      <c r="Q227" s="754">
        <v>1</v>
      </c>
      <c r="R227" s="738">
        <v>6</v>
      </c>
      <c r="S227" s="754">
        <v>1</v>
      </c>
      <c r="T227" s="821">
        <v>1</v>
      </c>
      <c r="U227" s="777">
        <v>1</v>
      </c>
    </row>
    <row r="228" spans="1:21" ht="14.4" customHeight="1" x14ac:dyDescent="0.3">
      <c r="A228" s="737">
        <v>7</v>
      </c>
      <c r="B228" s="738" t="s">
        <v>1972</v>
      </c>
      <c r="C228" s="738" t="s">
        <v>2209</v>
      </c>
      <c r="D228" s="819" t="s">
        <v>3275</v>
      </c>
      <c r="E228" s="820" t="s">
        <v>2224</v>
      </c>
      <c r="F228" s="738" t="s">
        <v>2204</v>
      </c>
      <c r="G228" s="738" t="s">
        <v>2580</v>
      </c>
      <c r="H228" s="738" t="s">
        <v>607</v>
      </c>
      <c r="I228" s="738" t="s">
        <v>2587</v>
      </c>
      <c r="J228" s="738" t="s">
        <v>2588</v>
      </c>
      <c r="K228" s="738" t="s">
        <v>2589</v>
      </c>
      <c r="L228" s="739">
        <v>484.75</v>
      </c>
      <c r="M228" s="739">
        <v>2908.5</v>
      </c>
      <c r="N228" s="738">
        <v>6</v>
      </c>
      <c r="O228" s="821">
        <v>1</v>
      </c>
      <c r="P228" s="739">
        <v>2908.5</v>
      </c>
      <c r="Q228" s="754">
        <v>1</v>
      </c>
      <c r="R228" s="738">
        <v>6</v>
      </c>
      <c r="S228" s="754">
        <v>1</v>
      </c>
      <c r="T228" s="821">
        <v>1</v>
      </c>
      <c r="U228" s="777">
        <v>1</v>
      </c>
    </row>
    <row r="229" spans="1:21" ht="14.4" customHeight="1" x14ac:dyDescent="0.3">
      <c r="A229" s="737">
        <v>7</v>
      </c>
      <c r="B229" s="738" t="s">
        <v>1972</v>
      </c>
      <c r="C229" s="738" t="s">
        <v>2209</v>
      </c>
      <c r="D229" s="819" t="s">
        <v>3275</v>
      </c>
      <c r="E229" s="820" t="s">
        <v>2224</v>
      </c>
      <c r="F229" s="738" t="s">
        <v>2204</v>
      </c>
      <c r="G229" s="738" t="s">
        <v>2580</v>
      </c>
      <c r="H229" s="738" t="s">
        <v>562</v>
      </c>
      <c r="I229" s="738" t="s">
        <v>2757</v>
      </c>
      <c r="J229" s="738" t="s">
        <v>2745</v>
      </c>
      <c r="K229" s="738" t="s">
        <v>2758</v>
      </c>
      <c r="L229" s="739">
        <v>5322.08</v>
      </c>
      <c r="M229" s="739">
        <v>5322.08</v>
      </c>
      <c r="N229" s="738">
        <v>1</v>
      </c>
      <c r="O229" s="821">
        <v>1</v>
      </c>
      <c r="P229" s="739">
        <v>5322.08</v>
      </c>
      <c r="Q229" s="754">
        <v>1</v>
      </c>
      <c r="R229" s="738">
        <v>1</v>
      </c>
      <c r="S229" s="754">
        <v>1</v>
      </c>
      <c r="T229" s="821">
        <v>1</v>
      </c>
      <c r="U229" s="777">
        <v>1</v>
      </c>
    </row>
    <row r="230" spans="1:21" ht="14.4" customHeight="1" x14ac:dyDescent="0.3">
      <c r="A230" s="737">
        <v>7</v>
      </c>
      <c r="B230" s="738" t="s">
        <v>1972</v>
      </c>
      <c r="C230" s="738" t="s">
        <v>2209</v>
      </c>
      <c r="D230" s="819" t="s">
        <v>3275</v>
      </c>
      <c r="E230" s="820" t="s">
        <v>2224</v>
      </c>
      <c r="F230" s="738" t="s">
        <v>2204</v>
      </c>
      <c r="G230" s="738" t="s">
        <v>2580</v>
      </c>
      <c r="H230" s="738" t="s">
        <v>607</v>
      </c>
      <c r="I230" s="738" t="s">
        <v>2759</v>
      </c>
      <c r="J230" s="738" t="s">
        <v>2588</v>
      </c>
      <c r="K230" s="738" t="s">
        <v>2760</v>
      </c>
      <c r="L230" s="739">
        <v>1454.23</v>
      </c>
      <c r="M230" s="739">
        <v>2908.46</v>
      </c>
      <c r="N230" s="738">
        <v>2</v>
      </c>
      <c r="O230" s="821">
        <v>1</v>
      </c>
      <c r="P230" s="739"/>
      <c r="Q230" s="754">
        <v>0</v>
      </c>
      <c r="R230" s="738"/>
      <c r="S230" s="754">
        <v>0</v>
      </c>
      <c r="T230" s="821"/>
      <c r="U230" s="777">
        <v>0</v>
      </c>
    </row>
    <row r="231" spans="1:21" ht="14.4" customHeight="1" x14ac:dyDescent="0.3">
      <c r="A231" s="737">
        <v>7</v>
      </c>
      <c r="B231" s="738" t="s">
        <v>1972</v>
      </c>
      <c r="C231" s="738" t="s">
        <v>2209</v>
      </c>
      <c r="D231" s="819" t="s">
        <v>3275</v>
      </c>
      <c r="E231" s="820" t="s">
        <v>2224</v>
      </c>
      <c r="F231" s="738" t="s">
        <v>2204</v>
      </c>
      <c r="G231" s="738" t="s">
        <v>2292</v>
      </c>
      <c r="H231" s="738" t="s">
        <v>562</v>
      </c>
      <c r="I231" s="738" t="s">
        <v>2593</v>
      </c>
      <c r="J231" s="738" t="s">
        <v>2294</v>
      </c>
      <c r="K231" s="738" t="s">
        <v>2594</v>
      </c>
      <c r="L231" s="739">
        <v>537.12</v>
      </c>
      <c r="M231" s="739">
        <v>537.12</v>
      </c>
      <c r="N231" s="738">
        <v>1</v>
      </c>
      <c r="O231" s="821">
        <v>0.5</v>
      </c>
      <c r="P231" s="739">
        <v>537.12</v>
      </c>
      <c r="Q231" s="754">
        <v>1</v>
      </c>
      <c r="R231" s="738">
        <v>1</v>
      </c>
      <c r="S231" s="754">
        <v>1</v>
      </c>
      <c r="T231" s="821">
        <v>0.5</v>
      </c>
      <c r="U231" s="777">
        <v>1</v>
      </c>
    </row>
    <row r="232" spans="1:21" ht="14.4" customHeight="1" x14ac:dyDescent="0.3">
      <c r="A232" s="737">
        <v>7</v>
      </c>
      <c r="B232" s="738" t="s">
        <v>1972</v>
      </c>
      <c r="C232" s="738" t="s">
        <v>2209</v>
      </c>
      <c r="D232" s="819" t="s">
        <v>3275</v>
      </c>
      <c r="E232" s="820" t="s">
        <v>2224</v>
      </c>
      <c r="F232" s="738" t="s">
        <v>2204</v>
      </c>
      <c r="G232" s="738" t="s">
        <v>2292</v>
      </c>
      <c r="H232" s="738" t="s">
        <v>562</v>
      </c>
      <c r="I232" s="738" t="s">
        <v>2595</v>
      </c>
      <c r="J232" s="738" t="s">
        <v>2294</v>
      </c>
      <c r="K232" s="738" t="s">
        <v>2596</v>
      </c>
      <c r="L232" s="739">
        <v>424.24</v>
      </c>
      <c r="M232" s="739">
        <v>2545.44</v>
      </c>
      <c r="N232" s="738">
        <v>6</v>
      </c>
      <c r="O232" s="821">
        <v>5.5</v>
      </c>
      <c r="P232" s="739">
        <v>1272.72</v>
      </c>
      <c r="Q232" s="754">
        <v>0.5</v>
      </c>
      <c r="R232" s="738">
        <v>3</v>
      </c>
      <c r="S232" s="754">
        <v>0.5</v>
      </c>
      <c r="T232" s="821">
        <v>3</v>
      </c>
      <c r="U232" s="777">
        <v>0.54545454545454541</v>
      </c>
    </row>
    <row r="233" spans="1:21" ht="14.4" customHeight="1" x14ac:dyDescent="0.3">
      <c r="A233" s="737">
        <v>7</v>
      </c>
      <c r="B233" s="738" t="s">
        <v>1972</v>
      </c>
      <c r="C233" s="738" t="s">
        <v>2209</v>
      </c>
      <c r="D233" s="819" t="s">
        <v>3275</v>
      </c>
      <c r="E233" s="820" t="s">
        <v>2224</v>
      </c>
      <c r="F233" s="738" t="s">
        <v>2204</v>
      </c>
      <c r="G233" s="738" t="s">
        <v>2292</v>
      </c>
      <c r="H233" s="738" t="s">
        <v>562</v>
      </c>
      <c r="I233" s="738" t="s">
        <v>2293</v>
      </c>
      <c r="J233" s="738" t="s">
        <v>2294</v>
      </c>
      <c r="K233" s="738" t="s">
        <v>2295</v>
      </c>
      <c r="L233" s="739">
        <v>848.49</v>
      </c>
      <c r="M233" s="739">
        <v>18666.78</v>
      </c>
      <c r="N233" s="738">
        <v>22</v>
      </c>
      <c r="O233" s="821">
        <v>9</v>
      </c>
      <c r="P233" s="739">
        <v>16121.31</v>
      </c>
      <c r="Q233" s="754">
        <v>0.86363636363636365</v>
      </c>
      <c r="R233" s="738">
        <v>19</v>
      </c>
      <c r="S233" s="754">
        <v>0.86363636363636365</v>
      </c>
      <c r="T233" s="821">
        <v>8</v>
      </c>
      <c r="U233" s="777">
        <v>0.88888888888888884</v>
      </c>
    </row>
    <row r="234" spans="1:21" ht="14.4" customHeight="1" x14ac:dyDescent="0.3">
      <c r="A234" s="737">
        <v>7</v>
      </c>
      <c r="B234" s="738" t="s">
        <v>1972</v>
      </c>
      <c r="C234" s="738" t="s">
        <v>2209</v>
      </c>
      <c r="D234" s="819" t="s">
        <v>3275</v>
      </c>
      <c r="E234" s="820" t="s">
        <v>2224</v>
      </c>
      <c r="F234" s="738" t="s">
        <v>2204</v>
      </c>
      <c r="G234" s="738" t="s">
        <v>2292</v>
      </c>
      <c r="H234" s="738" t="s">
        <v>562</v>
      </c>
      <c r="I234" s="738" t="s">
        <v>2761</v>
      </c>
      <c r="J234" s="738" t="s">
        <v>2294</v>
      </c>
      <c r="K234" s="738" t="s">
        <v>2762</v>
      </c>
      <c r="L234" s="739">
        <v>478.07</v>
      </c>
      <c r="M234" s="739">
        <v>2390.35</v>
      </c>
      <c r="N234" s="738">
        <v>5</v>
      </c>
      <c r="O234" s="821">
        <v>1</v>
      </c>
      <c r="P234" s="739">
        <v>2390.35</v>
      </c>
      <c r="Q234" s="754">
        <v>1</v>
      </c>
      <c r="R234" s="738">
        <v>5</v>
      </c>
      <c r="S234" s="754">
        <v>1</v>
      </c>
      <c r="T234" s="821">
        <v>1</v>
      </c>
      <c r="U234" s="777">
        <v>1</v>
      </c>
    </row>
    <row r="235" spans="1:21" ht="14.4" customHeight="1" x14ac:dyDescent="0.3">
      <c r="A235" s="737">
        <v>7</v>
      </c>
      <c r="B235" s="738" t="s">
        <v>1972</v>
      </c>
      <c r="C235" s="738" t="s">
        <v>2209</v>
      </c>
      <c r="D235" s="819" t="s">
        <v>3275</v>
      </c>
      <c r="E235" s="820" t="s">
        <v>2224</v>
      </c>
      <c r="F235" s="738" t="s">
        <v>2204</v>
      </c>
      <c r="G235" s="738" t="s">
        <v>2292</v>
      </c>
      <c r="H235" s="738" t="s">
        <v>562</v>
      </c>
      <c r="I235" s="738" t="s">
        <v>2763</v>
      </c>
      <c r="J235" s="738" t="s">
        <v>2764</v>
      </c>
      <c r="K235" s="738" t="s">
        <v>2765</v>
      </c>
      <c r="L235" s="739">
        <v>0</v>
      </c>
      <c r="M235" s="739">
        <v>0</v>
      </c>
      <c r="N235" s="738">
        <v>1</v>
      </c>
      <c r="O235" s="821">
        <v>0.5</v>
      </c>
      <c r="P235" s="739"/>
      <c r="Q235" s="754"/>
      <c r="R235" s="738"/>
      <c r="S235" s="754">
        <v>0</v>
      </c>
      <c r="T235" s="821"/>
      <c r="U235" s="777">
        <v>0</v>
      </c>
    </row>
    <row r="236" spans="1:21" ht="14.4" customHeight="1" x14ac:dyDescent="0.3">
      <c r="A236" s="737">
        <v>7</v>
      </c>
      <c r="B236" s="738" t="s">
        <v>1972</v>
      </c>
      <c r="C236" s="738" t="s">
        <v>2209</v>
      </c>
      <c r="D236" s="819" t="s">
        <v>3275</v>
      </c>
      <c r="E236" s="820" t="s">
        <v>2224</v>
      </c>
      <c r="F236" s="738" t="s">
        <v>2204</v>
      </c>
      <c r="G236" s="738" t="s">
        <v>2597</v>
      </c>
      <c r="H236" s="738" t="s">
        <v>562</v>
      </c>
      <c r="I236" s="738" t="s">
        <v>2598</v>
      </c>
      <c r="J236" s="738" t="s">
        <v>2599</v>
      </c>
      <c r="K236" s="738" t="s">
        <v>2600</v>
      </c>
      <c r="L236" s="739">
        <v>0</v>
      </c>
      <c r="M236" s="739">
        <v>0</v>
      </c>
      <c r="N236" s="738">
        <v>1</v>
      </c>
      <c r="O236" s="821">
        <v>1</v>
      </c>
      <c r="P236" s="739"/>
      <c r="Q236" s="754"/>
      <c r="R236" s="738"/>
      <c r="S236" s="754">
        <v>0</v>
      </c>
      <c r="T236" s="821"/>
      <c r="U236" s="777">
        <v>0</v>
      </c>
    </row>
    <row r="237" spans="1:21" ht="14.4" customHeight="1" x14ac:dyDescent="0.3">
      <c r="A237" s="737">
        <v>7</v>
      </c>
      <c r="B237" s="738" t="s">
        <v>1972</v>
      </c>
      <c r="C237" s="738" t="s">
        <v>2209</v>
      </c>
      <c r="D237" s="819" t="s">
        <v>3275</v>
      </c>
      <c r="E237" s="820" t="s">
        <v>2224</v>
      </c>
      <c r="F237" s="738" t="s">
        <v>2204</v>
      </c>
      <c r="G237" s="738" t="s">
        <v>2601</v>
      </c>
      <c r="H237" s="738" t="s">
        <v>562</v>
      </c>
      <c r="I237" s="738" t="s">
        <v>2605</v>
      </c>
      <c r="J237" s="738" t="s">
        <v>2603</v>
      </c>
      <c r="K237" s="738" t="s">
        <v>2606</v>
      </c>
      <c r="L237" s="739">
        <v>1677.3</v>
      </c>
      <c r="M237" s="739">
        <v>5031.8999999999996</v>
      </c>
      <c r="N237" s="738">
        <v>3</v>
      </c>
      <c r="O237" s="821">
        <v>1</v>
      </c>
      <c r="P237" s="739">
        <v>5031.8999999999996</v>
      </c>
      <c r="Q237" s="754">
        <v>1</v>
      </c>
      <c r="R237" s="738">
        <v>3</v>
      </c>
      <c r="S237" s="754">
        <v>1</v>
      </c>
      <c r="T237" s="821">
        <v>1</v>
      </c>
      <c r="U237" s="777">
        <v>1</v>
      </c>
    </row>
    <row r="238" spans="1:21" ht="14.4" customHeight="1" x14ac:dyDescent="0.3">
      <c r="A238" s="737">
        <v>7</v>
      </c>
      <c r="B238" s="738" t="s">
        <v>1972</v>
      </c>
      <c r="C238" s="738" t="s">
        <v>2209</v>
      </c>
      <c r="D238" s="819" t="s">
        <v>3275</v>
      </c>
      <c r="E238" s="820" t="s">
        <v>2224</v>
      </c>
      <c r="F238" s="738" t="s">
        <v>2204</v>
      </c>
      <c r="G238" s="738" t="s">
        <v>2601</v>
      </c>
      <c r="H238" s="738" t="s">
        <v>562</v>
      </c>
      <c r="I238" s="738" t="s">
        <v>2607</v>
      </c>
      <c r="J238" s="738" t="s">
        <v>2603</v>
      </c>
      <c r="K238" s="738" t="s">
        <v>2608</v>
      </c>
      <c r="L238" s="739">
        <v>4714.62</v>
      </c>
      <c r="M238" s="739">
        <v>14143.86</v>
      </c>
      <c r="N238" s="738">
        <v>3</v>
      </c>
      <c r="O238" s="821">
        <v>1</v>
      </c>
      <c r="P238" s="739"/>
      <c r="Q238" s="754">
        <v>0</v>
      </c>
      <c r="R238" s="738"/>
      <c r="S238" s="754">
        <v>0</v>
      </c>
      <c r="T238" s="821"/>
      <c r="U238" s="777">
        <v>0</v>
      </c>
    </row>
    <row r="239" spans="1:21" ht="14.4" customHeight="1" x14ac:dyDescent="0.3">
      <c r="A239" s="737">
        <v>7</v>
      </c>
      <c r="B239" s="738" t="s">
        <v>1972</v>
      </c>
      <c r="C239" s="738" t="s">
        <v>2209</v>
      </c>
      <c r="D239" s="819" t="s">
        <v>3275</v>
      </c>
      <c r="E239" s="820" t="s">
        <v>2224</v>
      </c>
      <c r="F239" s="738" t="s">
        <v>2204</v>
      </c>
      <c r="G239" s="738" t="s">
        <v>2483</v>
      </c>
      <c r="H239" s="738" t="s">
        <v>562</v>
      </c>
      <c r="I239" s="738" t="s">
        <v>2766</v>
      </c>
      <c r="J239" s="738" t="s">
        <v>2767</v>
      </c>
      <c r="K239" s="738" t="s">
        <v>2768</v>
      </c>
      <c r="L239" s="739">
        <v>0</v>
      </c>
      <c r="M239" s="739">
        <v>0</v>
      </c>
      <c r="N239" s="738">
        <v>3</v>
      </c>
      <c r="O239" s="821">
        <v>0.5</v>
      </c>
      <c r="P239" s="739"/>
      <c r="Q239" s="754"/>
      <c r="R239" s="738"/>
      <c r="S239" s="754">
        <v>0</v>
      </c>
      <c r="T239" s="821"/>
      <c r="U239" s="777">
        <v>0</v>
      </c>
    </row>
    <row r="240" spans="1:21" ht="14.4" customHeight="1" x14ac:dyDescent="0.3">
      <c r="A240" s="737">
        <v>7</v>
      </c>
      <c r="B240" s="738" t="s">
        <v>1972</v>
      </c>
      <c r="C240" s="738" t="s">
        <v>2209</v>
      </c>
      <c r="D240" s="819" t="s">
        <v>3275</v>
      </c>
      <c r="E240" s="820" t="s">
        <v>2224</v>
      </c>
      <c r="F240" s="738" t="s">
        <v>2204</v>
      </c>
      <c r="G240" s="738" t="s">
        <v>2769</v>
      </c>
      <c r="H240" s="738" t="s">
        <v>562</v>
      </c>
      <c r="I240" s="738" t="s">
        <v>2770</v>
      </c>
      <c r="J240" s="738" t="s">
        <v>2771</v>
      </c>
      <c r="K240" s="738" t="s">
        <v>2772</v>
      </c>
      <c r="L240" s="739">
        <v>868.37</v>
      </c>
      <c r="M240" s="739">
        <v>868.37</v>
      </c>
      <c r="N240" s="738">
        <v>1</v>
      </c>
      <c r="O240" s="821">
        <v>0.5</v>
      </c>
      <c r="P240" s="739">
        <v>868.37</v>
      </c>
      <c r="Q240" s="754">
        <v>1</v>
      </c>
      <c r="R240" s="738">
        <v>1</v>
      </c>
      <c r="S240" s="754">
        <v>1</v>
      </c>
      <c r="T240" s="821">
        <v>0.5</v>
      </c>
      <c r="U240" s="777">
        <v>1</v>
      </c>
    </row>
    <row r="241" spans="1:21" ht="14.4" customHeight="1" x14ac:dyDescent="0.3">
      <c r="A241" s="737">
        <v>7</v>
      </c>
      <c r="B241" s="738" t="s">
        <v>1972</v>
      </c>
      <c r="C241" s="738" t="s">
        <v>2209</v>
      </c>
      <c r="D241" s="819" t="s">
        <v>3275</v>
      </c>
      <c r="E241" s="820" t="s">
        <v>2224</v>
      </c>
      <c r="F241" s="738" t="s">
        <v>2204</v>
      </c>
      <c r="G241" s="738" t="s">
        <v>2616</v>
      </c>
      <c r="H241" s="738" t="s">
        <v>562</v>
      </c>
      <c r="I241" s="738" t="s">
        <v>2773</v>
      </c>
      <c r="J241" s="738" t="s">
        <v>2774</v>
      </c>
      <c r="K241" s="738" t="s">
        <v>2775</v>
      </c>
      <c r="L241" s="739">
        <v>70.05</v>
      </c>
      <c r="M241" s="739">
        <v>70.05</v>
      </c>
      <c r="N241" s="738">
        <v>1</v>
      </c>
      <c r="O241" s="821">
        <v>0.5</v>
      </c>
      <c r="P241" s="739">
        <v>70.05</v>
      </c>
      <c r="Q241" s="754">
        <v>1</v>
      </c>
      <c r="R241" s="738">
        <v>1</v>
      </c>
      <c r="S241" s="754">
        <v>1</v>
      </c>
      <c r="T241" s="821">
        <v>0.5</v>
      </c>
      <c r="U241" s="777">
        <v>1</v>
      </c>
    </row>
    <row r="242" spans="1:21" ht="14.4" customHeight="1" x14ac:dyDescent="0.3">
      <c r="A242" s="737">
        <v>7</v>
      </c>
      <c r="B242" s="738" t="s">
        <v>1972</v>
      </c>
      <c r="C242" s="738" t="s">
        <v>2209</v>
      </c>
      <c r="D242" s="819" t="s">
        <v>3275</v>
      </c>
      <c r="E242" s="820" t="s">
        <v>2224</v>
      </c>
      <c r="F242" s="738" t="s">
        <v>2204</v>
      </c>
      <c r="G242" s="738" t="s">
        <v>2776</v>
      </c>
      <c r="H242" s="738" t="s">
        <v>562</v>
      </c>
      <c r="I242" s="738" t="s">
        <v>1022</v>
      </c>
      <c r="J242" s="738" t="s">
        <v>2777</v>
      </c>
      <c r="K242" s="738" t="s">
        <v>2778</v>
      </c>
      <c r="L242" s="739">
        <v>38.590000000000003</v>
      </c>
      <c r="M242" s="739">
        <v>231.54000000000002</v>
      </c>
      <c r="N242" s="738">
        <v>6</v>
      </c>
      <c r="O242" s="821">
        <v>0.5</v>
      </c>
      <c r="P242" s="739"/>
      <c r="Q242" s="754">
        <v>0</v>
      </c>
      <c r="R242" s="738"/>
      <c r="S242" s="754">
        <v>0</v>
      </c>
      <c r="T242" s="821"/>
      <c r="U242" s="777">
        <v>0</v>
      </c>
    </row>
    <row r="243" spans="1:21" ht="14.4" customHeight="1" x14ac:dyDescent="0.3">
      <c r="A243" s="737">
        <v>7</v>
      </c>
      <c r="B243" s="738" t="s">
        <v>1972</v>
      </c>
      <c r="C243" s="738" t="s">
        <v>2209</v>
      </c>
      <c r="D243" s="819" t="s">
        <v>3275</v>
      </c>
      <c r="E243" s="820" t="s">
        <v>2224</v>
      </c>
      <c r="F243" s="738" t="s">
        <v>2204</v>
      </c>
      <c r="G243" s="738" t="s">
        <v>2257</v>
      </c>
      <c r="H243" s="738" t="s">
        <v>562</v>
      </c>
      <c r="I243" s="738" t="s">
        <v>2779</v>
      </c>
      <c r="J243" s="738" t="s">
        <v>2259</v>
      </c>
      <c r="K243" s="738" t="s">
        <v>2780</v>
      </c>
      <c r="L243" s="739">
        <v>38.5</v>
      </c>
      <c r="M243" s="739">
        <v>38.5</v>
      </c>
      <c r="N243" s="738">
        <v>1</v>
      </c>
      <c r="O243" s="821">
        <v>0.5</v>
      </c>
      <c r="P243" s="739">
        <v>38.5</v>
      </c>
      <c r="Q243" s="754">
        <v>1</v>
      </c>
      <c r="R243" s="738">
        <v>1</v>
      </c>
      <c r="S243" s="754">
        <v>1</v>
      </c>
      <c r="T243" s="821">
        <v>0.5</v>
      </c>
      <c r="U243" s="777">
        <v>1</v>
      </c>
    </row>
    <row r="244" spans="1:21" ht="14.4" customHeight="1" x14ac:dyDescent="0.3">
      <c r="A244" s="737">
        <v>7</v>
      </c>
      <c r="B244" s="738" t="s">
        <v>1972</v>
      </c>
      <c r="C244" s="738" t="s">
        <v>2209</v>
      </c>
      <c r="D244" s="819" t="s">
        <v>3275</v>
      </c>
      <c r="E244" s="820" t="s">
        <v>2224</v>
      </c>
      <c r="F244" s="738" t="s">
        <v>2204</v>
      </c>
      <c r="G244" s="738" t="s">
        <v>2781</v>
      </c>
      <c r="H244" s="738" t="s">
        <v>562</v>
      </c>
      <c r="I244" s="738" t="s">
        <v>2782</v>
      </c>
      <c r="J244" s="738" t="s">
        <v>2783</v>
      </c>
      <c r="K244" s="738" t="s">
        <v>2784</v>
      </c>
      <c r="L244" s="739">
        <v>1567.35</v>
      </c>
      <c r="M244" s="739">
        <v>1567.35</v>
      </c>
      <c r="N244" s="738">
        <v>1</v>
      </c>
      <c r="O244" s="821">
        <v>1</v>
      </c>
      <c r="P244" s="739">
        <v>1567.35</v>
      </c>
      <c r="Q244" s="754">
        <v>1</v>
      </c>
      <c r="R244" s="738">
        <v>1</v>
      </c>
      <c r="S244" s="754">
        <v>1</v>
      </c>
      <c r="T244" s="821">
        <v>1</v>
      </c>
      <c r="U244" s="777">
        <v>1</v>
      </c>
    </row>
    <row r="245" spans="1:21" ht="14.4" customHeight="1" x14ac:dyDescent="0.3">
      <c r="A245" s="737">
        <v>7</v>
      </c>
      <c r="B245" s="738" t="s">
        <v>1972</v>
      </c>
      <c r="C245" s="738" t="s">
        <v>2209</v>
      </c>
      <c r="D245" s="819" t="s">
        <v>3275</v>
      </c>
      <c r="E245" s="820" t="s">
        <v>2224</v>
      </c>
      <c r="F245" s="738" t="s">
        <v>2204</v>
      </c>
      <c r="G245" s="738" t="s">
        <v>2785</v>
      </c>
      <c r="H245" s="738" t="s">
        <v>562</v>
      </c>
      <c r="I245" s="738" t="s">
        <v>2786</v>
      </c>
      <c r="J245" s="738" t="s">
        <v>2787</v>
      </c>
      <c r="K245" s="738" t="s">
        <v>2788</v>
      </c>
      <c r="L245" s="739">
        <v>64.56</v>
      </c>
      <c r="M245" s="739">
        <v>129.12</v>
      </c>
      <c r="N245" s="738">
        <v>2</v>
      </c>
      <c r="O245" s="821">
        <v>0.5</v>
      </c>
      <c r="P245" s="739"/>
      <c r="Q245" s="754">
        <v>0</v>
      </c>
      <c r="R245" s="738"/>
      <c r="S245" s="754">
        <v>0</v>
      </c>
      <c r="T245" s="821"/>
      <c r="U245" s="777">
        <v>0</v>
      </c>
    </row>
    <row r="246" spans="1:21" ht="14.4" customHeight="1" x14ac:dyDescent="0.3">
      <c r="A246" s="737">
        <v>7</v>
      </c>
      <c r="B246" s="738" t="s">
        <v>1972</v>
      </c>
      <c r="C246" s="738" t="s">
        <v>2209</v>
      </c>
      <c r="D246" s="819" t="s">
        <v>3275</v>
      </c>
      <c r="E246" s="820" t="s">
        <v>2224</v>
      </c>
      <c r="F246" s="738" t="s">
        <v>2204</v>
      </c>
      <c r="G246" s="738" t="s">
        <v>2789</v>
      </c>
      <c r="H246" s="738" t="s">
        <v>607</v>
      </c>
      <c r="I246" s="738" t="s">
        <v>2790</v>
      </c>
      <c r="J246" s="738" t="s">
        <v>2791</v>
      </c>
      <c r="K246" s="738" t="s">
        <v>2792</v>
      </c>
      <c r="L246" s="739">
        <v>164.94</v>
      </c>
      <c r="M246" s="739">
        <v>164.94</v>
      </c>
      <c r="N246" s="738">
        <v>1</v>
      </c>
      <c r="O246" s="821">
        <v>0.5</v>
      </c>
      <c r="P246" s="739">
        <v>164.94</v>
      </c>
      <c r="Q246" s="754">
        <v>1</v>
      </c>
      <c r="R246" s="738">
        <v>1</v>
      </c>
      <c r="S246" s="754">
        <v>1</v>
      </c>
      <c r="T246" s="821">
        <v>0.5</v>
      </c>
      <c r="U246" s="777">
        <v>1</v>
      </c>
    </row>
    <row r="247" spans="1:21" ht="14.4" customHeight="1" x14ac:dyDescent="0.3">
      <c r="A247" s="737">
        <v>7</v>
      </c>
      <c r="B247" s="738" t="s">
        <v>1972</v>
      </c>
      <c r="C247" s="738" t="s">
        <v>2209</v>
      </c>
      <c r="D247" s="819" t="s">
        <v>3275</v>
      </c>
      <c r="E247" s="820" t="s">
        <v>2224</v>
      </c>
      <c r="F247" s="738" t="s">
        <v>2204</v>
      </c>
      <c r="G247" s="738" t="s">
        <v>2426</v>
      </c>
      <c r="H247" s="738" t="s">
        <v>562</v>
      </c>
      <c r="I247" s="738" t="s">
        <v>2427</v>
      </c>
      <c r="J247" s="738" t="s">
        <v>1314</v>
      </c>
      <c r="K247" s="738" t="s">
        <v>2428</v>
      </c>
      <c r="L247" s="739">
        <v>27.5</v>
      </c>
      <c r="M247" s="739">
        <v>27.5</v>
      </c>
      <c r="N247" s="738">
        <v>1</v>
      </c>
      <c r="O247" s="821">
        <v>0.5</v>
      </c>
      <c r="P247" s="739">
        <v>27.5</v>
      </c>
      <c r="Q247" s="754">
        <v>1</v>
      </c>
      <c r="R247" s="738">
        <v>1</v>
      </c>
      <c r="S247" s="754">
        <v>1</v>
      </c>
      <c r="T247" s="821">
        <v>0.5</v>
      </c>
      <c r="U247" s="777">
        <v>1</v>
      </c>
    </row>
    <row r="248" spans="1:21" ht="14.4" customHeight="1" x14ac:dyDescent="0.3">
      <c r="A248" s="737">
        <v>7</v>
      </c>
      <c r="B248" s="738" t="s">
        <v>1972</v>
      </c>
      <c r="C248" s="738" t="s">
        <v>2209</v>
      </c>
      <c r="D248" s="819" t="s">
        <v>3275</v>
      </c>
      <c r="E248" s="820" t="s">
        <v>2224</v>
      </c>
      <c r="F248" s="738" t="s">
        <v>2204</v>
      </c>
      <c r="G248" s="738" t="s">
        <v>2793</v>
      </c>
      <c r="H248" s="738" t="s">
        <v>607</v>
      </c>
      <c r="I248" s="738" t="s">
        <v>2794</v>
      </c>
      <c r="J248" s="738" t="s">
        <v>2795</v>
      </c>
      <c r="K248" s="738" t="s">
        <v>2796</v>
      </c>
      <c r="L248" s="739">
        <v>161.06</v>
      </c>
      <c r="M248" s="739">
        <v>483.18</v>
      </c>
      <c r="N248" s="738">
        <v>3</v>
      </c>
      <c r="O248" s="821">
        <v>0.5</v>
      </c>
      <c r="P248" s="739">
        <v>483.18</v>
      </c>
      <c r="Q248" s="754">
        <v>1</v>
      </c>
      <c r="R248" s="738">
        <v>3</v>
      </c>
      <c r="S248" s="754">
        <v>1</v>
      </c>
      <c r="T248" s="821">
        <v>0.5</v>
      </c>
      <c r="U248" s="777">
        <v>1</v>
      </c>
    </row>
    <row r="249" spans="1:21" ht="14.4" customHeight="1" x14ac:dyDescent="0.3">
      <c r="A249" s="737">
        <v>7</v>
      </c>
      <c r="B249" s="738" t="s">
        <v>1972</v>
      </c>
      <c r="C249" s="738" t="s">
        <v>2209</v>
      </c>
      <c r="D249" s="819" t="s">
        <v>3275</v>
      </c>
      <c r="E249" s="820" t="s">
        <v>2224</v>
      </c>
      <c r="F249" s="738" t="s">
        <v>2204</v>
      </c>
      <c r="G249" s="738" t="s">
        <v>2620</v>
      </c>
      <c r="H249" s="738" t="s">
        <v>562</v>
      </c>
      <c r="I249" s="738" t="s">
        <v>2797</v>
      </c>
      <c r="J249" s="738" t="s">
        <v>2622</v>
      </c>
      <c r="K249" s="738" t="s">
        <v>2153</v>
      </c>
      <c r="L249" s="739">
        <v>383.18</v>
      </c>
      <c r="M249" s="739">
        <v>1915.9</v>
      </c>
      <c r="N249" s="738">
        <v>5</v>
      </c>
      <c r="O249" s="821">
        <v>1</v>
      </c>
      <c r="P249" s="739">
        <v>1915.9</v>
      </c>
      <c r="Q249" s="754">
        <v>1</v>
      </c>
      <c r="R249" s="738">
        <v>5</v>
      </c>
      <c r="S249" s="754">
        <v>1</v>
      </c>
      <c r="T249" s="821">
        <v>1</v>
      </c>
      <c r="U249" s="777">
        <v>1</v>
      </c>
    </row>
    <row r="250" spans="1:21" ht="14.4" customHeight="1" x14ac:dyDescent="0.3">
      <c r="A250" s="737">
        <v>7</v>
      </c>
      <c r="B250" s="738" t="s">
        <v>1972</v>
      </c>
      <c r="C250" s="738" t="s">
        <v>2209</v>
      </c>
      <c r="D250" s="819" t="s">
        <v>3275</v>
      </c>
      <c r="E250" s="820" t="s">
        <v>2224</v>
      </c>
      <c r="F250" s="738" t="s">
        <v>2204</v>
      </c>
      <c r="G250" s="738" t="s">
        <v>2798</v>
      </c>
      <c r="H250" s="738" t="s">
        <v>562</v>
      </c>
      <c r="I250" s="738" t="s">
        <v>2799</v>
      </c>
      <c r="J250" s="738" t="s">
        <v>2800</v>
      </c>
      <c r="K250" s="738" t="s">
        <v>2801</v>
      </c>
      <c r="L250" s="739">
        <v>668.54</v>
      </c>
      <c r="M250" s="739">
        <v>1337.08</v>
      </c>
      <c r="N250" s="738">
        <v>2</v>
      </c>
      <c r="O250" s="821">
        <v>1</v>
      </c>
      <c r="P250" s="739">
        <v>1337.08</v>
      </c>
      <c r="Q250" s="754">
        <v>1</v>
      </c>
      <c r="R250" s="738">
        <v>2</v>
      </c>
      <c r="S250" s="754">
        <v>1</v>
      </c>
      <c r="T250" s="821">
        <v>1</v>
      </c>
      <c r="U250" s="777">
        <v>1</v>
      </c>
    </row>
    <row r="251" spans="1:21" ht="14.4" customHeight="1" x14ac:dyDescent="0.3">
      <c r="A251" s="737">
        <v>7</v>
      </c>
      <c r="B251" s="738" t="s">
        <v>1972</v>
      </c>
      <c r="C251" s="738" t="s">
        <v>2209</v>
      </c>
      <c r="D251" s="819" t="s">
        <v>3275</v>
      </c>
      <c r="E251" s="820" t="s">
        <v>2224</v>
      </c>
      <c r="F251" s="738" t="s">
        <v>2204</v>
      </c>
      <c r="G251" s="738" t="s">
        <v>2629</v>
      </c>
      <c r="H251" s="738" t="s">
        <v>562</v>
      </c>
      <c r="I251" s="738" t="s">
        <v>2802</v>
      </c>
      <c r="J251" s="738" t="s">
        <v>2631</v>
      </c>
      <c r="K251" s="738" t="s">
        <v>2803</v>
      </c>
      <c r="L251" s="739">
        <v>3354.59</v>
      </c>
      <c r="M251" s="739">
        <v>40255.08</v>
      </c>
      <c r="N251" s="738">
        <v>12</v>
      </c>
      <c r="O251" s="821">
        <v>4</v>
      </c>
      <c r="P251" s="739">
        <v>40255.08</v>
      </c>
      <c r="Q251" s="754">
        <v>1</v>
      </c>
      <c r="R251" s="738">
        <v>12</v>
      </c>
      <c r="S251" s="754">
        <v>1</v>
      </c>
      <c r="T251" s="821">
        <v>4</v>
      </c>
      <c r="U251" s="777">
        <v>1</v>
      </c>
    </row>
    <row r="252" spans="1:21" ht="14.4" customHeight="1" x14ac:dyDescent="0.3">
      <c r="A252" s="737">
        <v>7</v>
      </c>
      <c r="B252" s="738" t="s">
        <v>1972</v>
      </c>
      <c r="C252" s="738" t="s">
        <v>2209</v>
      </c>
      <c r="D252" s="819" t="s">
        <v>3275</v>
      </c>
      <c r="E252" s="820" t="s">
        <v>2224</v>
      </c>
      <c r="F252" s="738" t="s">
        <v>2204</v>
      </c>
      <c r="G252" s="738" t="s">
        <v>2629</v>
      </c>
      <c r="H252" s="738" t="s">
        <v>562</v>
      </c>
      <c r="I252" s="738" t="s">
        <v>2709</v>
      </c>
      <c r="J252" s="738" t="s">
        <v>2631</v>
      </c>
      <c r="K252" s="738" t="s">
        <v>2638</v>
      </c>
      <c r="L252" s="739">
        <v>908.53</v>
      </c>
      <c r="M252" s="739">
        <v>908.53</v>
      </c>
      <c r="N252" s="738">
        <v>1</v>
      </c>
      <c r="O252" s="821">
        <v>1</v>
      </c>
      <c r="P252" s="739">
        <v>908.53</v>
      </c>
      <c r="Q252" s="754">
        <v>1</v>
      </c>
      <c r="R252" s="738">
        <v>1</v>
      </c>
      <c r="S252" s="754">
        <v>1</v>
      </c>
      <c r="T252" s="821">
        <v>1</v>
      </c>
      <c r="U252" s="777">
        <v>1</v>
      </c>
    </row>
    <row r="253" spans="1:21" ht="14.4" customHeight="1" x14ac:dyDescent="0.3">
      <c r="A253" s="737">
        <v>7</v>
      </c>
      <c r="B253" s="738" t="s">
        <v>1972</v>
      </c>
      <c r="C253" s="738" t="s">
        <v>2209</v>
      </c>
      <c r="D253" s="819" t="s">
        <v>3275</v>
      </c>
      <c r="E253" s="820" t="s">
        <v>2224</v>
      </c>
      <c r="F253" s="738" t="s">
        <v>2204</v>
      </c>
      <c r="G253" s="738" t="s">
        <v>2629</v>
      </c>
      <c r="H253" s="738" t="s">
        <v>562</v>
      </c>
      <c r="I253" s="738" t="s">
        <v>2804</v>
      </c>
      <c r="J253" s="738" t="s">
        <v>2631</v>
      </c>
      <c r="K253" s="738" t="s">
        <v>2805</v>
      </c>
      <c r="L253" s="739">
        <v>0</v>
      </c>
      <c r="M253" s="739">
        <v>0</v>
      </c>
      <c r="N253" s="738">
        <v>3</v>
      </c>
      <c r="O253" s="821">
        <v>1</v>
      </c>
      <c r="P253" s="739">
        <v>0</v>
      </c>
      <c r="Q253" s="754"/>
      <c r="R253" s="738">
        <v>3</v>
      </c>
      <c r="S253" s="754">
        <v>1</v>
      </c>
      <c r="T253" s="821">
        <v>1</v>
      </c>
      <c r="U253" s="777">
        <v>1</v>
      </c>
    </row>
    <row r="254" spans="1:21" ht="14.4" customHeight="1" x14ac:dyDescent="0.3">
      <c r="A254" s="737">
        <v>7</v>
      </c>
      <c r="B254" s="738" t="s">
        <v>1972</v>
      </c>
      <c r="C254" s="738" t="s">
        <v>2209</v>
      </c>
      <c r="D254" s="819" t="s">
        <v>3275</v>
      </c>
      <c r="E254" s="820" t="s">
        <v>2224</v>
      </c>
      <c r="F254" s="738" t="s">
        <v>2204</v>
      </c>
      <c r="G254" s="738" t="s">
        <v>2629</v>
      </c>
      <c r="H254" s="738" t="s">
        <v>562</v>
      </c>
      <c r="I254" s="738" t="s">
        <v>2633</v>
      </c>
      <c r="J254" s="738" t="s">
        <v>2631</v>
      </c>
      <c r="K254" s="738" t="s">
        <v>2634</v>
      </c>
      <c r="L254" s="739">
        <v>1677.3</v>
      </c>
      <c r="M254" s="739">
        <v>13418.4</v>
      </c>
      <c r="N254" s="738">
        <v>8</v>
      </c>
      <c r="O254" s="821">
        <v>3</v>
      </c>
      <c r="P254" s="739">
        <v>13418.4</v>
      </c>
      <c r="Q254" s="754">
        <v>1</v>
      </c>
      <c r="R254" s="738">
        <v>8</v>
      </c>
      <c r="S254" s="754">
        <v>1</v>
      </c>
      <c r="T254" s="821">
        <v>3</v>
      </c>
      <c r="U254" s="777">
        <v>1</v>
      </c>
    </row>
    <row r="255" spans="1:21" ht="14.4" customHeight="1" x14ac:dyDescent="0.3">
      <c r="A255" s="737">
        <v>7</v>
      </c>
      <c r="B255" s="738" t="s">
        <v>1972</v>
      </c>
      <c r="C255" s="738" t="s">
        <v>2209</v>
      </c>
      <c r="D255" s="819" t="s">
        <v>3275</v>
      </c>
      <c r="E255" s="820" t="s">
        <v>2224</v>
      </c>
      <c r="F255" s="738" t="s">
        <v>2204</v>
      </c>
      <c r="G255" s="738" t="s">
        <v>2629</v>
      </c>
      <c r="H255" s="738" t="s">
        <v>562</v>
      </c>
      <c r="I255" s="738" t="s">
        <v>2635</v>
      </c>
      <c r="J255" s="738" t="s">
        <v>2636</v>
      </c>
      <c r="K255" s="738" t="s">
        <v>2634</v>
      </c>
      <c r="L255" s="739">
        <v>1677.3</v>
      </c>
      <c r="M255" s="739">
        <v>8386.5</v>
      </c>
      <c r="N255" s="738">
        <v>5</v>
      </c>
      <c r="O255" s="821">
        <v>1</v>
      </c>
      <c r="P255" s="739"/>
      <c r="Q255" s="754">
        <v>0</v>
      </c>
      <c r="R255" s="738"/>
      <c r="S255" s="754">
        <v>0</v>
      </c>
      <c r="T255" s="821"/>
      <c r="U255" s="777">
        <v>0</v>
      </c>
    </row>
    <row r="256" spans="1:21" ht="14.4" customHeight="1" x14ac:dyDescent="0.3">
      <c r="A256" s="737">
        <v>7</v>
      </c>
      <c r="B256" s="738" t="s">
        <v>1972</v>
      </c>
      <c r="C256" s="738" t="s">
        <v>2209</v>
      </c>
      <c r="D256" s="819" t="s">
        <v>3275</v>
      </c>
      <c r="E256" s="820" t="s">
        <v>2224</v>
      </c>
      <c r="F256" s="738" t="s">
        <v>2204</v>
      </c>
      <c r="G256" s="738" t="s">
        <v>2629</v>
      </c>
      <c r="H256" s="738" t="s">
        <v>607</v>
      </c>
      <c r="I256" s="738" t="s">
        <v>2806</v>
      </c>
      <c r="J256" s="738" t="s">
        <v>2640</v>
      </c>
      <c r="K256" s="738" t="s">
        <v>2803</v>
      </c>
      <c r="L256" s="739">
        <v>3354.59</v>
      </c>
      <c r="M256" s="739">
        <v>3354.59</v>
      </c>
      <c r="N256" s="738">
        <v>1</v>
      </c>
      <c r="O256" s="821">
        <v>1</v>
      </c>
      <c r="P256" s="739">
        <v>3354.59</v>
      </c>
      <c r="Q256" s="754">
        <v>1</v>
      </c>
      <c r="R256" s="738">
        <v>1</v>
      </c>
      <c r="S256" s="754">
        <v>1</v>
      </c>
      <c r="T256" s="821">
        <v>1</v>
      </c>
      <c r="U256" s="777">
        <v>1</v>
      </c>
    </row>
    <row r="257" spans="1:21" ht="14.4" customHeight="1" x14ac:dyDescent="0.3">
      <c r="A257" s="737">
        <v>7</v>
      </c>
      <c r="B257" s="738" t="s">
        <v>1972</v>
      </c>
      <c r="C257" s="738" t="s">
        <v>2209</v>
      </c>
      <c r="D257" s="819" t="s">
        <v>3275</v>
      </c>
      <c r="E257" s="820" t="s">
        <v>2224</v>
      </c>
      <c r="F257" s="738" t="s">
        <v>2204</v>
      </c>
      <c r="G257" s="738" t="s">
        <v>2629</v>
      </c>
      <c r="H257" s="738" t="s">
        <v>607</v>
      </c>
      <c r="I257" s="738" t="s">
        <v>2639</v>
      </c>
      <c r="J257" s="738" t="s">
        <v>2640</v>
      </c>
      <c r="K257" s="738" t="s">
        <v>2632</v>
      </c>
      <c r="L257" s="739">
        <v>583.70000000000005</v>
      </c>
      <c r="M257" s="739">
        <v>2334.8000000000002</v>
      </c>
      <c r="N257" s="738">
        <v>4</v>
      </c>
      <c r="O257" s="821">
        <v>4</v>
      </c>
      <c r="P257" s="739">
        <v>1751.1000000000001</v>
      </c>
      <c r="Q257" s="754">
        <v>0.75</v>
      </c>
      <c r="R257" s="738">
        <v>3</v>
      </c>
      <c r="S257" s="754">
        <v>0.75</v>
      </c>
      <c r="T257" s="821">
        <v>3</v>
      </c>
      <c r="U257" s="777">
        <v>0.75</v>
      </c>
    </row>
    <row r="258" spans="1:21" ht="14.4" customHeight="1" x14ac:dyDescent="0.3">
      <c r="A258" s="737">
        <v>7</v>
      </c>
      <c r="B258" s="738" t="s">
        <v>1972</v>
      </c>
      <c r="C258" s="738" t="s">
        <v>2209</v>
      </c>
      <c r="D258" s="819" t="s">
        <v>3275</v>
      </c>
      <c r="E258" s="820" t="s">
        <v>2224</v>
      </c>
      <c r="F258" s="738" t="s">
        <v>2204</v>
      </c>
      <c r="G258" s="738" t="s">
        <v>2629</v>
      </c>
      <c r="H258" s="738" t="s">
        <v>607</v>
      </c>
      <c r="I258" s="738" t="s">
        <v>2641</v>
      </c>
      <c r="J258" s="738" t="s">
        <v>2640</v>
      </c>
      <c r="K258" s="738" t="s">
        <v>2638</v>
      </c>
      <c r="L258" s="739">
        <v>908.53</v>
      </c>
      <c r="M258" s="739">
        <v>3634.12</v>
      </c>
      <c r="N258" s="738">
        <v>4</v>
      </c>
      <c r="O258" s="821">
        <v>2</v>
      </c>
      <c r="P258" s="739">
        <v>3634.12</v>
      </c>
      <c r="Q258" s="754">
        <v>1</v>
      </c>
      <c r="R258" s="738">
        <v>4</v>
      </c>
      <c r="S258" s="754">
        <v>1</v>
      </c>
      <c r="T258" s="821">
        <v>2</v>
      </c>
      <c r="U258" s="777">
        <v>1</v>
      </c>
    </row>
    <row r="259" spans="1:21" ht="14.4" customHeight="1" x14ac:dyDescent="0.3">
      <c r="A259" s="737">
        <v>7</v>
      </c>
      <c r="B259" s="738" t="s">
        <v>1972</v>
      </c>
      <c r="C259" s="738" t="s">
        <v>2209</v>
      </c>
      <c r="D259" s="819" t="s">
        <v>3275</v>
      </c>
      <c r="E259" s="820" t="s">
        <v>2224</v>
      </c>
      <c r="F259" s="738" t="s">
        <v>2204</v>
      </c>
      <c r="G259" s="738" t="s">
        <v>2629</v>
      </c>
      <c r="H259" s="738" t="s">
        <v>607</v>
      </c>
      <c r="I259" s="738" t="s">
        <v>2807</v>
      </c>
      <c r="J259" s="738" t="s">
        <v>2640</v>
      </c>
      <c r="K259" s="738" t="s">
        <v>2634</v>
      </c>
      <c r="L259" s="739">
        <v>1677.3</v>
      </c>
      <c r="M259" s="739">
        <v>6709.2</v>
      </c>
      <c r="N259" s="738">
        <v>4</v>
      </c>
      <c r="O259" s="821">
        <v>2</v>
      </c>
      <c r="P259" s="739">
        <v>6709.2</v>
      </c>
      <c r="Q259" s="754">
        <v>1</v>
      </c>
      <c r="R259" s="738">
        <v>4</v>
      </c>
      <c r="S259" s="754">
        <v>1</v>
      </c>
      <c r="T259" s="821">
        <v>2</v>
      </c>
      <c r="U259" s="777">
        <v>1</v>
      </c>
    </row>
    <row r="260" spans="1:21" ht="14.4" customHeight="1" x14ac:dyDescent="0.3">
      <c r="A260" s="737">
        <v>7</v>
      </c>
      <c r="B260" s="738" t="s">
        <v>1972</v>
      </c>
      <c r="C260" s="738" t="s">
        <v>2209</v>
      </c>
      <c r="D260" s="819" t="s">
        <v>3275</v>
      </c>
      <c r="E260" s="820" t="s">
        <v>2224</v>
      </c>
      <c r="F260" s="738" t="s">
        <v>2204</v>
      </c>
      <c r="G260" s="738" t="s">
        <v>2629</v>
      </c>
      <c r="H260" s="738" t="s">
        <v>562</v>
      </c>
      <c r="I260" s="738" t="s">
        <v>2808</v>
      </c>
      <c r="J260" s="738" t="s">
        <v>2631</v>
      </c>
      <c r="K260" s="738" t="s">
        <v>2809</v>
      </c>
      <c r="L260" s="739">
        <v>0</v>
      </c>
      <c r="M260" s="739">
        <v>0</v>
      </c>
      <c r="N260" s="738">
        <v>1</v>
      </c>
      <c r="O260" s="821">
        <v>1</v>
      </c>
      <c r="P260" s="739">
        <v>0</v>
      </c>
      <c r="Q260" s="754"/>
      <c r="R260" s="738">
        <v>1</v>
      </c>
      <c r="S260" s="754">
        <v>1</v>
      </c>
      <c r="T260" s="821">
        <v>1</v>
      </c>
      <c r="U260" s="777">
        <v>1</v>
      </c>
    </row>
    <row r="261" spans="1:21" ht="14.4" customHeight="1" x14ac:dyDescent="0.3">
      <c r="A261" s="737">
        <v>7</v>
      </c>
      <c r="B261" s="738" t="s">
        <v>1972</v>
      </c>
      <c r="C261" s="738" t="s">
        <v>2209</v>
      </c>
      <c r="D261" s="819" t="s">
        <v>3275</v>
      </c>
      <c r="E261" s="820" t="s">
        <v>2224</v>
      </c>
      <c r="F261" s="738" t="s">
        <v>2204</v>
      </c>
      <c r="G261" s="738" t="s">
        <v>2629</v>
      </c>
      <c r="H261" s="738" t="s">
        <v>562</v>
      </c>
      <c r="I261" s="738" t="s">
        <v>2810</v>
      </c>
      <c r="J261" s="738" t="s">
        <v>2640</v>
      </c>
      <c r="K261" s="738" t="s">
        <v>2811</v>
      </c>
      <c r="L261" s="739">
        <v>0</v>
      </c>
      <c r="M261" s="739">
        <v>0</v>
      </c>
      <c r="N261" s="738">
        <v>2</v>
      </c>
      <c r="O261" s="821">
        <v>1</v>
      </c>
      <c r="P261" s="739">
        <v>0</v>
      </c>
      <c r="Q261" s="754"/>
      <c r="R261" s="738">
        <v>2</v>
      </c>
      <c r="S261" s="754">
        <v>1</v>
      </c>
      <c r="T261" s="821">
        <v>1</v>
      </c>
      <c r="U261" s="777">
        <v>1</v>
      </c>
    </row>
    <row r="262" spans="1:21" ht="14.4" customHeight="1" x14ac:dyDescent="0.3">
      <c r="A262" s="737">
        <v>7</v>
      </c>
      <c r="B262" s="738" t="s">
        <v>1972</v>
      </c>
      <c r="C262" s="738" t="s">
        <v>2209</v>
      </c>
      <c r="D262" s="819" t="s">
        <v>3275</v>
      </c>
      <c r="E262" s="820" t="s">
        <v>2224</v>
      </c>
      <c r="F262" s="738" t="s">
        <v>2204</v>
      </c>
      <c r="G262" s="738" t="s">
        <v>2629</v>
      </c>
      <c r="H262" s="738" t="s">
        <v>562</v>
      </c>
      <c r="I262" s="738" t="s">
        <v>2812</v>
      </c>
      <c r="J262" s="738" t="s">
        <v>2640</v>
      </c>
      <c r="K262" s="738" t="s">
        <v>2813</v>
      </c>
      <c r="L262" s="739">
        <v>0</v>
      </c>
      <c r="M262" s="739">
        <v>0</v>
      </c>
      <c r="N262" s="738">
        <v>3</v>
      </c>
      <c r="O262" s="821">
        <v>1</v>
      </c>
      <c r="P262" s="739">
        <v>0</v>
      </c>
      <c r="Q262" s="754"/>
      <c r="R262" s="738">
        <v>3</v>
      </c>
      <c r="S262" s="754">
        <v>1</v>
      </c>
      <c r="T262" s="821">
        <v>1</v>
      </c>
      <c r="U262" s="777">
        <v>1</v>
      </c>
    </row>
    <row r="263" spans="1:21" ht="14.4" customHeight="1" x14ac:dyDescent="0.3">
      <c r="A263" s="737">
        <v>7</v>
      </c>
      <c r="B263" s="738" t="s">
        <v>1972</v>
      </c>
      <c r="C263" s="738" t="s">
        <v>2209</v>
      </c>
      <c r="D263" s="819" t="s">
        <v>3275</v>
      </c>
      <c r="E263" s="820" t="s">
        <v>2224</v>
      </c>
      <c r="F263" s="738" t="s">
        <v>2204</v>
      </c>
      <c r="G263" s="738" t="s">
        <v>2263</v>
      </c>
      <c r="H263" s="738" t="s">
        <v>562</v>
      </c>
      <c r="I263" s="738" t="s">
        <v>2559</v>
      </c>
      <c r="J263" s="738" t="s">
        <v>1247</v>
      </c>
      <c r="K263" s="738" t="s">
        <v>2264</v>
      </c>
      <c r="L263" s="739">
        <v>52.61</v>
      </c>
      <c r="M263" s="739">
        <v>52.61</v>
      </c>
      <c r="N263" s="738">
        <v>1</v>
      </c>
      <c r="O263" s="821">
        <v>1</v>
      </c>
      <c r="P263" s="739"/>
      <c r="Q263" s="754">
        <v>0</v>
      </c>
      <c r="R263" s="738"/>
      <c r="S263" s="754">
        <v>0</v>
      </c>
      <c r="T263" s="821"/>
      <c r="U263" s="777">
        <v>0</v>
      </c>
    </row>
    <row r="264" spans="1:21" ht="14.4" customHeight="1" x14ac:dyDescent="0.3">
      <c r="A264" s="737">
        <v>7</v>
      </c>
      <c r="B264" s="738" t="s">
        <v>1972</v>
      </c>
      <c r="C264" s="738" t="s">
        <v>2209</v>
      </c>
      <c r="D264" s="819" t="s">
        <v>3275</v>
      </c>
      <c r="E264" s="820" t="s">
        <v>2224</v>
      </c>
      <c r="F264" s="738" t="s">
        <v>2204</v>
      </c>
      <c r="G264" s="738" t="s">
        <v>2642</v>
      </c>
      <c r="H264" s="738" t="s">
        <v>562</v>
      </c>
      <c r="I264" s="738" t="s">
        <v>2814</v>
      </c>
      <c r="J264" s="738" t="s">
        <v>2644</v>
      </c>
      <c r="K264" s="738" t="s">
        <v>2648</v>
      </c>
      <c r="L264" s="739">
        <v>597.88</v>
      </c>
      <c r="M264" s="739">
        <v>1793.6399999999999</v>
      </c>
      <c r="N264" s="738">
        <v>3</v>
      </c>
      <c r="O264" s="821">
        <v>0.5</v>
      </c>
      <c r="P264" s="739"/>
      <c r="Q264" s="754">
        <v>0</v>
      </c>
      <c r="R264" s="738"/>
      <c r="S264" s="754">
        <v>0</v>
      </c>
      <c r="T264" s="821"/>
      <c r="U264" s="777">
        <v>0</v>
      </c>
    </row>
    <row r="265" spans="1:21" ht="14.4" customHeight="1" x14ac:dyDescent="0.3">
      <c r="A265" s="737">
        <v>7</v>
      </c>
      <c r="B265" s="738" t="s">
        <v>1972</v>
      </c>
      <c r="C265" s="738" t="s">
        <v>2209</v>
      </c>
      <c r="D265" s="819" t="s">
        <v>3275</v>
      </c>
      <c r="E265" s="820" t="s">
        <v>2224</v>
      </c>
      <c r="F265" s="738" t="s">
        <v>2204</v>
      </c>
      <c r="G265" s="738" t="s">
        <v>2642</v>
      </c>
      <c r="H265" s="738" t="s">
        <v>562</v>
      </c>
      <c r="I265" s="738" t="s">
        <v>2815</v>
      </c>
      <c r="J265" s="738" t="s">
        <v>2644</v>
      </c>
      <c r="K265" s="738" t="s">
        <v>2650</v>
      </c>
      <c r="L265" s="739">
        <v>1195.75</v>
      </c>
      <c r="M265" s="739">
        <v>3587.25</v>
      </c>
      <c r="N265" s="738">
        <v>3</v>
      </c>
      <c r="O265" s="821">
        <v>0.5</v>
      </c>
      <c r="P265" s="739">
        <v>3587.25</v>
      </c>
      <c r="Q265" s="754">
        <v>1</v>
      </c>
      <c r="R265" s="738">
        <v>3</v>
      </c>
      <c r="S265" s="754">
        <v>1</v>
      </c>
      <c r="T265" s="821">
        <v>0.5</v>
      </c>
      <c r="U265" s="777">
        <v>1</v>
      </c>
    </row>
    <row r="266" spans="1:21" ht="14.4" customHeight="1" x14ac:dyDescent="0.3">
      <c r="A266" s="737">
        <v>7</v>
      </c>
      <c r="B266" s="738" t="s">
        <v>1972</v>
      </c>
      <c r="C266" s="738" t="s">
        <v>2209</v>
      </c>
      <c r="D266" s="819" t="s">
        <v>3275</v>
      </c>
      <c r="E266" s="820" t="s">
        <v>2224</v>
      </c>
      <c r="F266" s="738" t="s">
        <v>2204</v>
      </c>
      <c r="G266" s="738" t="s">
        <v>2642</v>
      </c>
      <c r="H266" s="738" t="s">
        <v>562</v>
      </c>
      <c r="I266" s="738" t="s">
        <v>2816</v>
      </c>
      <c r="J266" s="738" t="s">
        <v>2644</v>
      </c>
      <c r="K266" s="738" t="s">
        <v>2817</v>
      </c>
      <c r="L266" s="739">
        <v>0</v>
      </c>
      <c r="M266" s="739">
        <v>0</v>
      </c>
      <c r="N266" s="738">
        <v>2</v>
      </c>
      <c r="O266" s="821">
        <v>0.5</v>
      </c>
      <c r="P266" s="739"/>
      <c r="Q266" s="754"/>
      <c r="R266" s="738"/>
      <c r="S266" s="754">
        <v>0</v>
      </c>
      <c r="T266" s="821"/>
      <c r="U266" s="777">
        <v>0</v>
      </c>
    </row>
    <row r="267" spans="1:21" ht="14.4" customHeight="1" x14ac:dyDescent="0.3">
      <c r="A267" s="737">
        <v>7</v>
      </c>
      <c r="B267" s="738" t="s">
        <v>1972</v>
      </c>
      <c r="C267" s="738" t="s">
        <v>2209</v>
      </c>
      <c r="D267" s="819" t="s">
        <v>3275</v>
      </c>
      <c r="E267" s="820" t="s">
        <v>2224</v>
      </c>
      <c r="F267" s="738" t="s">
        <v>2204</v>
      </c>
      <c r="G267" s="738" t="s">
        <v>2642</v>
      </c>
      <c r="H267" s="738" t="s">
        <v>562</v>
      </c>
      <c r="I267" s="738" t="s">
        <v>2818</v>
      </c>
      <c r="J267" s="738" t="s">
        <v>2644</v>
      </c>
      <c r="K267" s="738" t="s">
        <v>2819</v>
      </c>
      <c r="L267" s="739">
        <v>1195.75</v>
      </c>
      <c r="M267" s="739">
        <v>2391.5</v>
      </c>
      <c r="N267" s="738">
        <v>2</v>
      </c>
      <c r="O267" s="821">
        <v>0.5</v>
      </c>
      <c r="P267" s="739"/>
      <c r="Q267" s="754">
        <v>0</v>
      </c>
      <c r="R267" s="738"/>
      <c r="S267" s="754">
        <v>0</v>
      </c>
      <c r="T267" s="821"/>
      <c r="U267" s="777">
        <v>0</v>
      </c>
    </row>
    <row r="268" spans="1:21" ht="14.4" customHeight="1" x14ac:dyDescent="0.3">
      <c r="A268" s="737">
        <v>7</v>
      </c>
      <c r="B268" s="738" t="s">
        <v>1972</v>
      </c>
      <c r="C268" s="738" t="s">
        <v>2209</v>
      </c>
      <c r="D268" s="819" t="s">
        <v>3275</v>
      </c>
      <c r="E268" s="820" t="s">
        <v>2224</v>
      </c>
      <c r="F268" s="738" t="s">
        <v>2204</v>
      </c>
      <c r="G268" s="738" t="s">
        <v>2642</v>
      </c>
      <c r="H268" s="738" t="s">
        <v>562</v>
      </c>
      <c r="I268" s="738" t="s">
        <v>2820</v>
      </c>
      <c r="J268" s="738" t="s">
        <v>2644</v>
      </c>
      <c r="K268" s="738" t="s">
        <v>2821</v>
      </c>
      <c r="L268" s="739">
        <v>0</v>
      </c>
      <c r="M268" s="739">
        <v>0</v>
      </c>
      <c r="N268" s="738">
        <v>2</v>
      </c>
      <c r="O268" s="821">
        <v>0.5</v>
      </c>
      <c r="P268" s="739">
        <v>0</v>
      </c>
      <c r="Q268" s="754"/>
      <c r="R268" s="738">
        <v>2</v>
      </c>
      <c r="S268" s="754">
        <v>1</v>
      </c>
      <c r="T268" s="821">
        <v>0.5</v>
      </c>
      <c r="U268" s="777">
        <v>1</v>
      </c>
    </row>
    <row r="269" spans="1:21" ht="14.4" customHeight="1" x14ac:dyDescent="0.3">
      <c r="A269" s="737">
        <v>7</v>
      </c>
      <c r="B269" s="738" t="s">
        <v>1972</v>
      </c>
      <c r="C269" s="738" t="s">
        <v>2209</v>
      </c>
      <c r="D269" s="819" t="s">
        <v>3275</v>
      </c>
      <c r="E269" s="820" t="s">
        <v>2224</v>
      </c>
      <c r="F269" s="738" t="s">
        <v>2204</v>
      </c>
      <c r="G269" s="738" t="s">
        <v>2642</v>
      </c>
      <c r="H269" s="738" t="s">
        <v>562</v>
      </c>
      <c r="I269" s="738" t="s">
        <v>2822</v>
      </c>
      <c r="J269" s="738" t="s">
        <v>2647</v>
      </c>
      <c r="K269" s="738" t="s">
        <v>2823</v>
      </c>
      <c r="L269" s="739">
        <v>0</v>
      </c>
      <c r="M269" s="739">
        <v>0</v>
      </c>
      <c r="N269" s="738">
        <v>1</v>
      </c>
      <c r="O269" s="821">
        <v>0.5</v>
      </c>
      <c r="P269" s="739"/>
      <c r="Q269" s="754"/>
      <c r="R269" s="738"/>
      <c r="S269" s="754">
        <v>0</v>
      </c>
      <c r="T269" s="821"/>
      <c r="U269" s="777">
        <v>0</v>
      </c>
    </row>
    <row r="270" spans="1:21" ht="14.4" customHeight="1" x14ac:dyDescent="0.3">
      <c r="A270" s="737">
        <v>7</v>
      </c>
      <c r="B270" s="738" t="s">
        <v>1972</v>
      </c>
      <c r="C270" s="738" t="s">
        <v>2209</v>
      </c>
      <c r="D270" s="819" t="s">
        <v>3275</v>
      </c>
      <c r="E270" s="820" t="s">
        <v>2224</v>
      </c>
      <c r="F270" s="738" t="s">
        <v>2204</v>
      </c>
      <c r="G270" s="738" t="s">
        <v>2642</v>
      </c>
      <c r="H270" s="738" t="s">
        <v>562</v>
      </c>
      <c r="I270" s="738" t="s">
        <v>2824</v>
      </c>
      <c r="J270" s="738" t="s">
        <v>2825</v>
      </c>
      <c r="K270" s="738" t="s">
        <v>2650</v>
      </c>
      <c r="L270" s="739">
        <v>1715.48</v>
      </c>
      <c r="M270" s="739">
        <v>5146.4400000000005</v>
      </c>
      <c r="N270" s="738">
        <v>3</v>
      </c>
      <c r="O270" s="821">
        <v>1</v>
      </c>
      <c r="P270" s="739">
        <v>5146.4400000000005</v>
      </c>
      <c r="Q270" s="754">
        <v>1</v>
      </c>
      <c r="R270" s="738">
        <v>3</v>
      </c>
      <c r="S270" s="754">
        <v>1</v>
      </c>
      <c r="T270" s="821">
        <v>1</v>
      </c>
      <c r="U270" s="777">
        <v>1</v>
      </c>
    </row>
    <row r="271" spans="1:21" ht="14.4" customHeight="1" x14ac:dyDescent="0.3">
      <c r="A271" s="737">
        <v>7</v>
      </c>
      <c r="B271" s="738" t="s">
        <v>1972</v>
      </c>
      <c r="C271" s="738" t="s">
        <v>2209</v>
      </c>
      <c r="D271" s="819" t="s">
        <v>3275</v>
      </c>
      <c r="E271" s="820" t="s">
        <v>2224</v>
      </c>
      <c r="F271" s="738" t="s">
        <v>2204</v>
      </c>
      <c r="G271" s="738" t="s">
        <v>2642</v>
      </c>
      <c r="H271" s="738" t="s">
        <v>562</v>
      </c>
      <c r="I271" s="738" t="s">
        <v>2826</v>
      </c>
      <c r="J271" s="738" t="s">
        <v>2647</v>
      </c>
      <c r="K271" s="738" t="s">
        <v>2827</v>
      </c>
      <c r="L271" s="739">
        <v>0</v>
      </c>
      <c r="M271" s="739">
        <v>0</v>
      </c>
      <c r="N271" s="738">
        <v>2</v>
      </c>
      <c r="O271" s="821">
        <v>0.5</v>
      </c>
      <c r="P271" s="739"/>
      <c r="Q271" s="754"/>
      <c r="R271" s="738"/>
      <c r="S271" s="754">
        <v>0</v>
      </c>
      <c r="T271" s="821"/>
      <c r="U271" s="777">
        <v>0</v>
      </c>
    </row>
    <row r="272" spans="1:21" ht="14.4" customHeight="1" x14ac:dyDescent="0.3">
      <c r="A272" s="737">
        <v>7</v>
      </c>
      <c r="B272" s="738" t="s">
        <v>1972</v>
      </c>
      <c r="C272" s="738" t="s">
        <v>2209</v>
      </c>
      <c r="D272" s="819" t="s">
        <v>3275</v>
      </c>
      <c r="E272" s="820" t="s">
        <v>2224</v>
      </c>
      <c r="F272" s="738" t="s">
        <v>2204</v>
      </c>
      <c r="G272" s="738" t="s">
        <v>2642</v>
      </c>
      <c r="H272" s="738" t="s">
        <v>607</v>
      </c>
      <c r="I272" s="738" t="s">
        <v>2828</v>
      </c>
      <c r="J272" s="738" t="s">
        <v>2137</v>
      </c>
      <c r="K272" s="738" t="s">
        <v>2650</v>
      </c>
      <c r="L272" s="739">
        <v>1195.75</v>
      </c>
      <c r="M272" s="739">
        <v>5978.75</v>
      </c>
      <c r="N272" s="738">
        <v>5</v>
      </c>
      <c r="O272" s="821">
        <v>1</v>
      </c>
      <c r="P272" s="739">
        <v>5978.75</v>
      </c>
      <c r="Q272" s="754">
        <v>1</v>
      </c>
      <c r="R272" s="738">
        <v>5</v>
      </c>
      <c r="S272" s="754">
        <v>1</v>
      </c>
      <c r="T272" s="821">
        <v>1</v>
      </c>
      <c r="U272" s="777">
        <v>1</v>
      </c>
    </row>
    <row r="273" spans="1:21" ht="14.4" customHeight="1" x14ac:dyDescent="0.3">
      <c r="A273" s="737">
        <v>7</v>
      </c>
      <c r="B273" s="738" t="s">
        <v>1972</v>
      </c>
      <c r="C273" s="738" t="s">
        <v>2209</v>
      </c>
      <c r="D273" s="819" t="s">
        <v>3275</v>
      </c>
      <c r="E273" s="820" t="s">
        <v>2224</v>
      </c>
      <c r="F273" s="738" t="s">
        <v>2204</v>
      </c>
      <c r="G273" s="738" t="s">
        <v>2642</v>
      </c>
      <c r="H273" s="738" t="s">
        <v>562</v>
      </c>
      <c r="I273" s="738" t="s">
        <v>2829</v>
      </c>
      <c r="J273" s="738" t="s">
        <v>2830</v>
      </c>
      <c r="K273" s="738" t="s">
        <v>2831</v>
      </c>
      <c r="L273" s="739">
        <v>0</v>
      </c>
      <c r="M273" s="739">
        <v>0</v>
      </c>
      <c r="N273" s="738">
        <v>2</v>
      </c>
      <c r="O273" s="821">
        <v>0.5</v>
      </c>
      <c r="P273" s="739">
        <v>0</v>
      </c>
      <c r="Q273" s="754"/>
      <c r="R273" s="738">
        <v>2</v>
      </c>
      <c r="S273" s="754">
        <v>1</v>
      </c>
      <c r="T273" s="821">
        <v>0.5</v>
      </c>
      <c r="U273" s="777">
        <v>1</v>
      </c>
    </row>
    <row r="274" spans="1:21" ht="14.4" customHeight="1" x14ac:dyDescent="0.3">
      <c r="A274" s="737">
        <v>7</v>
      </c>
      <c r="B274" s="738" t="s">
        <v>1972</v>
      </c>
      <c r="C274" s="738" t="s">
        <v>2209</v>
      </c>
      <c r="D274" s="819" t="s">
        <v>3275</v>
      </c>
      <c r="E274" s="820" t="s">
        <v>2224</v>
      </c>
      <c r="F274" s="738" t="s">
        <v>2204</v>
      </c>
      <c r="G274" s="738" t="s">
        <v>2642</v>
      </c>
      <c r="H274" s="738" t="s">
        <v>607</v>
      </c>
      <c r="I274" s="738" t="s">
        <v>2832</v>
      </c>
      <c r="J274" s="738" t="s">
        <v>2137</v>
      </c>
      <c r="K274" s="738" t="s">
        <v>2833</v>
      </c>
      <c r="L274" s="739">
        <v>2391.48</v>
      </c>
      <c r="M274" s="739">
        <v>2391.48</v>
      </c>
      <c r="N274" s="738">
        <v>1</v>
      </c>
      <c r="O274" s="821">
        <v>0.5</v>
      </c>
      <c r="P274" s="739"/>
      <c r="Q274" s="754">
        <v>0</v>
      </c>
      <c r="R274" s="738"/>
      <c r="S274" s="754">
        <v>0</v>
      </c>
      <c r="T274" s="821"/>
      <c r="U274" s="777">
        <v>0</v>
      </c>
    </row>
    <row r="275" spans="1:21" ht="14.4" customHeight="1" x14ac:dyDescent="0.3">
      <c r="A275" s="737">
        <v>7</v>
      </c>
      <c r="B275" s="738" t="s">
        <v>1972</v>
      </c>
      <c r="C275" s="738" t="s">
        <v>2209</v>
      </c>
      <c r="D275" s="819" t="s">
        <v>3275</v>
      </c>
      <c r="E275" s="820" t="s">
        <v>2224</v>
      </c>
      <c r="F275" s="738" t="s">
        <v>2204</v>
      </c>
      <c r="G275" s="738" t="s">
        <v>2511</v>
      </c>
      <c r="H275" s="738" t="s">
        <v>607</v>
      </c>
      <c r="I275" s="738" t="s">
        <v>1358</v>
      </c>
      <c r="J275" s="738" t="s">
        <v>2127</v>
      </c>
      <c r="K275" s="738" t="s">
        <v>2128</v>
      </c>
      <c r="L275" s="739">
        <v>0</v>
      </c>
      <c r="M275" s="739">
        <v>0</v>
      </c>
      <c r="N275" s="738">
        <v>7</v>
      </c>
      <c r="O275" s="821">
        <v>1.5</v>
      </c>
      <c r="P275" s="739">
        <v>0</v>
      </c>
      <c r="Q275" s="754"/>
      <c r="R275" s="738">
        <v>5</v>
      </c>
      <c r="S275" s="754">
        <v>0.7142857142857143</v>
      </c>
      <c r="T275" s="821">
        <v>1</v>
      </c>
      <c r="U275" s="777">
        <v>0.66666666666666663</v>
      </c>
    </row>
    <row r="276" spans="1:21" ht="14.4" customHeight="1" x14ac:dyDescent="0.3">
      <c r="A276" s="737">
        <v>7</v>
      </c>
      <c r="B276" s="738" t="s">
        <v>1972</v>
      </c>
      <c r="C276" s="738" t="s">
        <v>2209</v>
      </c>
      <c r="D276" s="819" t="s">
        <v>3275</v>
      </c>
      <c r="E276" s="820" t="s">
        <v>2224</v>
      </c>
      <c r="F276" s="738" t="s">
        <v>2204</v>
      </c>
      <c r="G276" s="738" t="s">
        <v>2563</v>
      </c>
      <c r="H276" s="738" t="s">
        <v>562</v>
      </c>
      <c r="I276" s="738" t="s">
        <v>2834</v>
      </c>
      <c r="J276" s="738" t="s">
        <v>2835</v>
      </c>
      <c r="K276" s="738" t="s">
        <v>2836</v>
      </c>
      <c r="L276" s="739">
        <v>20.13</v>
      </c>
      <c r="M276" s="739">
        <v>20.13</v>
      </c>
      <c r="N276" s="738">
        <v>1</v>
      </c>
      <c r="O276" s="821">
        <v>0.5</v>
      </c>
      <c r="P276" s="739">
        <v>20.13</v>
      </c>
      <c r="Q276" s="754">
        <v>1</v>
      </c>
      <c r="R276" s="738">
        <v>1</v>
      </c>
      <c r="S276" s="754">
        <v>1</v>
      </c>
      <c r="T276" s="821">
        <v>0.5</v>
      </c>
      <c r="U276" s="777">
        <v>1</v>
      </c>
    </row>
    <row r="277" spans="1:21" ht="14.4" customHeight="1" x14ac:dyDescent="0.3">
      <c r="A277" s="737">
        <v>7</v>
      </c>
      <c r="B277" s="738" t="s">
        <v>1972</v>
      </c>
      <c r="C277" s="738" t="s">
        <v>2209</v>
      </c>
      <c r="D277" s="819" t="s">
        <v>3275</v>
      </c>
      <c r="E277" s="820" t="s">
        <v>2224</v>
      </c>
      <c r="F277" s="738" t="s">
        <v>2204</v>
      </c>
      <c r="G277" s="738" t="s">
        <v>2651</v>
      </c>
      <c r="H277" s="738" t="s">
        <v>562</v>
      </c>
      <c r="I277" s="738" t="s">
        <v>2652</v>
      </c>
      <c r="J277" s="738" t="s">
        <v>2653</v>
      </c>
      <c r="K277" s="738" t="s">
        <v>2654</v>
      </c>
      <c r="L277" s="739">
        <v>908.53</v>
      </c>
      <c r="M277" s="739">
        <v>9085.2999999999993</v>
      </c>
      <c r="N277" s="738">
        <v>10</v>
      </c>
      <c r="O277" s="821">
        <v>4</v>
      </c>
      <c r="P277" s="739">
        <v>9085.2999999999993</v>
      </c>
      <c r="Q277" s="754">
        <v>1</v>
      </c>
      <c r="R277" s="738">
        <v>10</v>
      </c>
      <c r="S277" s="754">
        <v>1</v>
      </c>
      <c r="T277" s="821">
        <v>4</v>
      </c>
      <c r="U277" s="777">
        <v>1</v>
      </c>
    </row>
    <row r="278" spans="1:21" ht="14.4" customHeight="1" x14ac:dyDescent="0.3">
      <c r="A278" s="737">
        <v>7</v>
      </c>
      <c r="B278" s="738" t="s">
        <v>1972</v>
      </c>
      <c r="C278" s="738" t="s">
        <v>2209</v>
      </c>
      <c r="D278" s="819" t="s">
        <v>3275</v>
      </c>
      <c r="E278" s="820" t="s">
        <v>2224</v>
      </c>
      <c r="F278" s="738" t="s">
        <v>2204</v>
      </c>
      <c r="G278" s="738" t="s">
        <v>2651</v>
      </c>
      <c r="H278" s="738" t="s">
        <v>562</v>
      </c>
      <c r="I278" s="738" t="s">
        <v>2837</v>
      </c>
      <c r="J278" s="738" t="s">
        <v>2653</v>
      </c>
      <c r="K278" s="738" t="s">
        <v>2838</v>
      </c>
      <c r="L278" s="739">
        <v>0</v>
      </c>
      <c r="M278" s="739">
        <v>0</v>
      </c>
      <c r="N278" s="738">
        <v>2</v>
      </c>
      <c r="O278" s="821">
        <v>1</v>
      </c>
      <c r="P278" s="739">
        <v>0</v>
      </c>
      <c r="Q278" s="754"/>
      <c r="R278" s="738">
        <v>2</v>
      </c>
      <c r="S278" s="754">
        <v>1</v>
      </c>
      <c r="T278" s="821">
        <v>1</v>
      </c>
      <c r="U278" s="777">
        <v>1</v>
      </c>
    </row>
    <row r="279" spans="1:21" ht="14.4" customHeight="1" x14ac:dyDescent="0.3">
      <c r="A279" s="737">
        <v>7</v>
      </c>
      <c r="B279" s="738" t="s">
        <v>1972</v>
      </c>
      <c r="C279" s="738" t="s">
        <v>2209</v>
      </c>
      <c r="D279" s="819" t="s">
        <v>3275</v>
      </c>
      <c r="E279" s="820" t="s">
        <v>2224</v>
      </c>
      <c r="F279" s="738" t="s">
        <v>2204</v>
      </c>
      <c r="G279" s="738" t="s">
        <v>2651</v>
      </c>
      <c r="H279" s="738" t="s">
        <v>562</v>
      </c>
      <c r="I279" s="738" t="s">
        <v>2839</v>
      </c>
      <c r="J279" s="738" t="s">
        <v>2653</v>
      </c>
      <c r="K279" s="738" t="s">
        <v>2721</v>
      </c>
      <c r="L279" s="739">
        <v>0</v>
      </c>
      <c r="M279" s="739">
        <v>0</v>
      </c>
      <c r="N279" s="738">
        <v>3</v>
      </c>
      <c r="O279" s="821">
        <v>1</v>
      </c>
      <c r="P279" s="739">
        <v>0</v>
      </c>
      <c r="Q279" s="754"/>
      <c r="R279" s="738">
        <v>3</v>
      </c>
      <c r="S279" s="754">
        <v>1</v>
      </c>
      <c r="T279" s="821">
        <v>1</v>
      </c>
      <c r="U279" s="777">
        <v>1</v>
      </c>
    </row>
    <row r="280" spans="1:21" ht="14.4" customHeight="1" x14ac:dyDescent="0.3">
      <c r="A280" s="737">
        <v>7</v>
      </c>
      <c r="B280" s="738" t="s">
        <v>1972</v>
      </c>
      <c r="C280" s="738" t="s">
        <v>2209</v>
      </c>
      <c r="D280" s="819" t="s">
        <v>3275</v>
      </c>
      <c r="E280" s="820" t="s">
        <v>2224</v>
      </c>
      <c r="F280" s="738" t="s">
        <v>2204</v>
      </c>
      <c r="G280" s="738" t="s">
        <v>2651</v>
      </c>
      <c r="H280" s="738" t="s">
        <v>562</v>
      </c>
      <c r="I280" s="738" t="s">
        <v>2840</v>
      </c>
      <c r="J280" s="738" t="s">
        <v>2653</v>
      </c>
      <c r="K280" s="738" t="s">
        <v>2325</v>
      </c>
      <c r="L280" s="739">
        <v>0</v>
      </c>
      <c r="M280" s="739">
        <v>0</v>
      </c>
      <c r="N280" s="738">
        <v>3</v>
      </c>
      <c r="O280" s="821">
        <v>1</v>
      </c>
      <c r="P280" s="739">
        <v>0</v>
      </c>
      <c r="Q280" s="754"/>
      <c r="R280" s="738">
        <v>3</v>
      </c>
      <c r="S280" s="754">
        <v>1</v>
      </c>
      <c r="T280" s="821">
        <v>1</v>
      </c>
      <c r="U280" s="777">
        <v>1</v>
      </c>
    </row>
    <row r="281" spans="1:21" ht="14.4" customHeight="1" x14ac:dyDescent="0.3">
      <c r="A281" s="737">
        <v>7</v>
      </c>
      <c r="B281" s="738" t="s">
        <v>1972</v>
      </c>
      <c r="C281" s="738" t="s">
        <v>2209</v>
      </c>
      <c r="D281" s="819" t="s">
        <v>3275</v>
      </c>
      <c r="E281" s="820" t="s">
        <v>2224</v>
      </c>
      <c r="F281" s="738" t="s">
        <v>2204</v>
      </c>
      <c r="G281" s="738" t="s">
        <v>2651</v>
      </c>
      <c r="H281" s="738" t="s">
        <v>562</v>
      </c>
      <c r="I281" s="738" t="s">
        <v>2841</v>
      </c>
      <c r="J281" s="738" t="s">
        <v>2842</v>
      </c>
      <c r="K281" s="738" t="s">
        <v>2843</v>
      </c>
      <c r="L281" s="739">
        <v>0</v>
      </c>
      <c r="M281" s="739">
        <v>0</v>
      </c>
      <c r="N281" s="738">
        <v>3</v>
      </c>
      <c r="O281" s="821">
        <v>1</v>
      </c>
      <c r="P281" s="739">
        <v>0</v>
      </c>
      <c r="Q281" s="754"/>
      <c r="R281" s="738">
        <v>3</v>
      </c>
      <c r="S281" s="754">
        <v>1</v>
      </c>
      <c r="T281" s="821">
        <v>1</v>
      </c>
      <c r="U281" s="777">
        <v>1</v>
      </c>
    </row>
    <row r="282" spans="1:21" ht="14.4" customHeight="1" x14ac:dyDescent="0.3">
      <c r="A282" s="737">
        <v>7</v>
      </c>
      <c r="B282" s="738" t="s">
        <v>1972</v>
      </c>
      <c r="C282" s="738" t="s">
        <v>2209</v>
      </c>
      <c r="D282" s="819" t="s">
        <v>3275</v>
      </c>
      <c r="E282" s="820" t="s">
        <v>2224</v>
      </c>
      <c r="F282" s="738" t="s">
        <v>2204</v>
      </c>
      <c r="G282" s="738" t="s">
        <v>2651</v>
      </c>
      <c r="H282" s="738" t="s">
        <v>562</v>
      </c>
      <c r="I282" s="738" t="s">
        <v>2844</v>
      </c>
      <c r="J282" s="738" t="s">
        <v>2653</v>
      </c>
      <c r="K282" s="738" t="s">
        <v>2845</v>
      </c>
      <c r="L282" s="739">
        <v>2096.62</v>
      </c>
      <c r="M282" s="739">
        <v>4193.24</v>
      </c>
      <c r="N282" s="738">
        <v>2</v>
      </c>
      <c r="O282" s="821">
        <v>1</v>
      </c>
      <c r="P282" s="739">
        <v>4193.24</v>
      </c>
      <c r="Q282" s="754">
        <v>1</v>
      </c>
      <c r="R282" s="738">
        <v>2</v>
      </c>
      <c r="S282" s="754">
        <v>1</v>
      </c>
      <c r="T282" s="821">
        <v>1</v>
      </c>
      <c r="U282" s="777">
        <v>1</v>
      </c>
    </row>
    <row r="283" spans="1:21" ht="14.4" customHeight="1" x14ac:dyDescent="0.3">
      <c r="A283" s="737">
        <v>7</v>
      </c>
      <c r="B283" s="738" t="s">
        <v>1972</v>
      </c>
      <c r="C283" s="738" t="s">
        <v>2209</v>
      </c>
      <c r="D283" s="819" t="s">
        <v>3275</v>
      </c>
      <c r="E283" s="820" t="s">
        <v>2224</v>
      </c>
      <c r="F283" s="738" t="s">
        <v>2204</v>
      </c>
      <c r="G283" s="738" t="s">
        <v>2651</v>
      </c>
      <c r="H283" s="738" t="s">
        <v>562</v>
      </c>
      <c r="I283" s="738" t="s">
        <v>2846</v>
      </c>
      <c r="J283" s="738" t="s">
        <v>2653</v>
      </c>
      <c r="K283" s="738" t="s">
        <v>2847</v>
      </c>
      <c r="L283" s="739">
        <v>0</v>
      </c>
      <c r="M283" s="739">
        <v>0</v>
      </c>
      <c r="N283" s="738">
        <v>4</v>
      </c>
      <c r="O283" s="821">
        <v>1</v>
      </c>
      <c r="P283" s="739">
        <v>0</v>
      </c>
      <c r="Q283" s="754"/>
      <c r="R283" s="738">
        <v>4</v>
      </c>
      <c r="S283" s="754">
        <v>1</v>
      </c>
      <c r="T283" s="821">
        <v>1</v>
      </c>
      <c r="U283" s="777">
        <v>1</v>
      </c>
    </row>
    <row r="284" spans="1:21" ht="14.4" customHeight="1" x14ac:dyDescent="0.3">
      <c r="A284" s="737">
        <v>7</v>
      </c>
      <c r="B284" s="738" t="s">
        <v>1972</v>
      </c>
      <c r="C284" s="738" t="s">
        <v>2209</v>
      </c>
      <c r="D284" s="819" t="s">
        <v>3275</v>
      </c>
      <c r="E284" s="820" t="s">
        <v>2224</v>
      </c>
      <c r="F284" s="738" t="s">
        <v>2204</v>
      </c>
      <c r="G284" s="738" t="s">
        <v>2319</v>
      </c>
      <c r="H284" s="738" t="s">
        <v>562</v>
      </c>
      <c r="I284" s="738" t="s">
        <v>2320</v>
      </c>
      <c r="J284" s="738" t="s">
        <v>2321</v>
      </c>
      <c r="K284" s="738" t="s">
        <v>2322</v>
      </c>
      <c r="L284" s="739">
        <v>187.92</v>
      </c>
      <c r="M284" s="739">
        <v>1691.28</v>
      </c>
      <c r="N284" s="738">
        <v>9</v>
      </c>
      <c r="O284" s="821">
        <v>2</v>
      </c>
      <c r="P284" s="739">
        <v>1315.44</v>
      </c>
      <c r="Q284" s="754">
        <v>0.77777777777777779</v>
      </c>
      <c r="R284" s="738">
        <v>7</v>
      </c>
      <c r="S284" s="754">
        <v>0.77777777777777779</v>
      </c>
      <c r="T284" s="821">
        <v>1</v>
      </c>
      <c r="U284" s="777">
        <v>0.5</v>
      </c>
    </row>
    <row r="285" spans="1:21" ht="14.4" customHeight="1" x14ac:dyDescent="0.3">
      <c r="A285" s="737">
        <v>7</v>
      </c>
      <c r="B285" s="738" t="s">
        <v>1972</v>
      </c>
      <c r="C285" s="738" t="s">
        <v>2209</v>
      </c>
      <c r="D285" s="819" t="s">
        <v>3275</v>
      </c>
      <c r="E285" s="820" t="s">
        <v>2224</v>
      </c>
      <c r="F285" s="738" t="s">
        <v>2204</v>
      </c>
      <c r="G285" s="738" t="s">
        <v>2319</v>
      </c>
      <c r="H285" s="738" t="s">
        <v>562</v>
      </c>
      <c r="I285" s="738" t="s">
        <v>2666</v>
      </c>
      <c r="J285" s="738" t="s">
        <v>2667</v>
      </c>
      <c r="K285" s="738" t="s">
        <v>2325</v>
      </c>
      <c r="L285" s="739">
        <v>93.96</v>
      </c>
      <c r="M285" s="739">
        <v>751.68</v>
      </c>
      <c r="N285" s="738">
        <v>8</v>
      </c>
      <c r="O285" s="821">
        <v>1</v>
      </c>
      <c r="P285" s="739"/>
      <c r="Q285" s="754">
        <v>0</v>
      </c>
      <c r="R285" s="738"/>
      <c r="S285" s="754">
        <v>0</v>
      </c>
      <c r="T285" s="821"/>
      <c r="U285" s="777">
        <v>0</v>
      </c>
    </row>
    <row r="286" spans="1:21" ht="14.4" customHeight="1" x14ac:dyDescent="0.3">
      <c r="A286" s="737">
        <v>7</v>
      </c>
      <c r="B286" s="738" t="s">
        <v>1972</v>
      </c>
      <c r="C286" s="738" t="s">
        <v>2209</v>
      </c>
      <c r="D286" s="819" t="s">
        <v>3275</v>
      </c>
      <c r="E286" s="820" t="s">
        <v>2224</v>
      </c>
      <c r="F286" s="738" t="s">
        <v>2204</v>
      </c>
      <c r="G286" s="738" t="s">
        <v>2319</v>
      </c>
      <c r="H286" s="738" t="s">
        <v>562</v>
      </c>
      <c r="I286" s="738" t="s">
        <v>2848</v>
      </c>
      <c r="J286" s="738" t="s">
        <v>2849</v>
      </c>
      <c r="K286" s="738" t="s">
        <v>2850</v>
      </c>
      <c r="L286" s="739">
        <v>140.94999999999999</v>
      </c>
      <c r="M286" s="739">
        <v>845.69999999999993</v>
      </c>
      <c r="N286" s="738">
        <v>6</v>
      </c>
      <c r="O286" s="821">
        <v>0.5</v>
      </c>
      <c r="P286" s="739"/>
      <c r="Q286" s="754">
        <v>0</v>
      </c>
      <c r="R286" s="738"/>
      <c r="S286" s="754">
        <v>0</v>
      </c>
      <c r="T286" s="821"/>
      <c r="U286" s="777">
        <v>0</v>
      </c>
    </row>
    <row r="287" spans="1:21" ht="14.4" customHeight="1" x14ac:dyDescent="0.3">
      <c r="A287" s="737">
        <v>7</v>
      </c>
      <c r="B287" s="738" t="s">
        <v>1972</v>
      </c>
      <c r="C287" s="738" t="s">
        <v>2209</v>
      </c>
      <c r="D287" s="819" t="s">
        <v>3275</v>
      </c>
      <c r="E287" s="820" t="s">
        <v>2224</v>
      </c>
      <c r="F287" s="738" t="s">
        <v>2204</v>
      </c>
      <c r="G287" s="738" t="s">
        <v>2331</v>
      </c>
      <c r="H287" s="738" t="s">
        <v>562</v>
      </c>
      <c r="I287" s="738" t="s">
        <v>2440</v>
      </c>
      <c r="J287" s="738" t="s">
        <v>2333</v>
      </c>
      <c r="K287" s="738" t="s">
        <v>2441</v>
      </c>
      <c r="L287" s="739">
        <v>50.32</v>
      </c>
      <c r="M287" s="739">
        <v>150.96</v>
      </c>
      <c r="N287" s="738">
        <v>3</v>
      </c>
      <c r="O287" s="821">
        <v>1</v>
      </c>
      <c r="P287" s="739">
        <v>150.96</v>
      </c>
      <c r="Q287" s="754">
        <v>1</v>
      </c>
      <c r="R287" s="738">
        <v>3</v>
      </c>
      <c r="S287" s="754">
        <v>1</v>
      </c>
      <c r="T287" s="821">
        <v>1</v>
      </c>
      <c r="U287" s="777">
        <v>1</v>
      </c>
    </row>
    <row r="288" spans="1:21" ht="14.4" customHeight="1" x14ac:dyDescent="0.3">
      <c r="A288" s="737">
        <v>7</v>
      </c>
      <c r="B288" s="738" t="s">
        <v>1972</v>
      </c>
      <c r="C288" s="738" t="s">
        <v>2209</v>
      </c>
      <c r="D288" s="819" t="s">
        <v>3275</v>
      </c>
      <c r="E288" s="820" t="s">
        <v>2224</v>
      </c>
      <c r="F288" s="738" t="s">
        <v>2204</v>
      </c>
      <c r="G288" s="738" t="s">
        <v>2331</v>
      </c>
      <c r="H288" s="738" t="s">
        <v>562</v>
      </c>
      <c r="I288" s="738" t="s">
        <v>2851</v>
      </c>
      <c r="J288" s="738" t="s">
        <v>2677</v>
      </c>
      <c r="K288" s="738" t="s">
        <v>2852</v>
      </c>
      <c r="L288" s="739">
        <v>50.32</v>
      </c>
      <c r="M288" s="739">
        <v>150.96</v>
      </c>
      <c r="N288" s="738">
        <v>3</v>
      </c>
      <c r="O288" s="821">
        <v>2</v>
      </c>
      <c r="P288" s="739"/>
      <c r="Q288" s="754">
        <v>0</v>
      </c>
      <c r="R288" s="738"/>
      <c r="S288" s="754">
        <v>0</v>
      </c>
      <c r="T288" s="821"/>
      <c r="U288" s="777">
        <v>0</v>
      </c>
    </row>
    <row r="289" spans="1:21" ht="14.4" customHeight="1" x14ac:dyDescent="0.3">
      <c r="A289" s="737">
        <v>7</v>
      </c>
      <c r="B289" s="738" t="s">
        <v>1972</v>
      </c>
      <c r="C289" s="738" t="s">
        <v>2209</v>
      </c>
      <c r="D289" s="819" t="s">
        <v>3275</v>
      </c>
      <c r="E289" s="820" t="s">
        <v>2224</v>
      </c>
      <c r="F289" s="738" t="s">
        <v>2204</v>
      </c>
      <c r="G289" s="738" t="s">
        <v>2331</v>
      </c>
      <c r="H289" s="738" t="s">
        <v>562</v>
      </c>
      <c r="I289" s="738" t="s">
        <v>2853</v>
      </c>
      <c r="J289" s="738" t="s">
        <v>2333</v>
      </c>
      <c r="K289" s="738" t="s">
        <v>2854</v>
      </c>
      <c r="L289" s="739">
        <v>99.94</v>
      </c>
      <c r="M289" s="739">
        <v>99.94</v>
      </c>
      <c r="N289" s="738">
        <v>1</v>
      </c>
      <c r="O289" s="821">
        <v>1</v>
      </c>
      <c r="P289" s="739"/>
      <c r="Q289" s="754">
        <v>0</v>
      </c>
      <c r="R289" s="738"/>
      <c r="S289" s="754">
        <v>0</v>
      </c>
      <c r="T289" s="821"/>
      <c r="U289" s="777">
        <v>0</v>
      </c>
    </row>
    <row r="290" spans="1:21" ht="14.4" customHeight="1" x14ac:dyDescent="0.3">
      <c r="A290" s="737">
        <v>7</v>
      </c>
      <c r="B290" s="738" t="s">
        <v>1972</v>
      </c>
      <c r="C290" s="738" t="s">
        <v>2209</v>
      </c>
      <c r="D290" s="819" t="s">
        <v>3275</v>
      </c>
      <c r="E290" s="820" t="s">
        <v>2224</v>
      </c>
      <c r="F290" s="738" t="s">
        <v>2204</v>
      </c>
      <c r="G290" s="738" t="s">
        <v>2331</v>
      </c>
      <c r="H290" s="738" t="s">
        <v>562</v>
      </c>
      <c r="I290" s="738" t="s">
        <v>2332</v>
      </c>
      <c r="J290" s="738" t="s">
        <v>2333</v>
      </c>
      <c r="K290" s="738" t="s">
        <v>2334</v>
      </c>
      <c r="L290" s="739">
        <v>299.83999999999997</v>
      </c>
      <c r="M290" s="739">
        <v>299.83999999999997</v>
      </c>
      <c r="N290" s="738">
        <v>1</v>
      </c>
      <c r="O290" s="821">
        <v>0.5</v>
      </c>
      <c r="P290" s="739">
        <v>299.83999999999997</v>
      </c>
      <c r="Q290" s="754">
        <v>1</v>
      </c>
      <c r="R290" s="738">
        <v>1</v>
      </c>
      <c r="S290" s="754">
        <v>1</v>
      </c>
      <c r="T290" s="821">
        <v>0.5</v>
      </c>
      <c r="U290" s="777">
        <v>1</v>
      </c>
    </row>
    <row r="291" spans="1:21" ht="14.4" customHeight="1" x14ac:dyDescent="0.3">
      <c r="A291" s="737">
        <v>7</v>
      </c>
      <c r="B291" s="738" t="s">
        <v>1972</v>
      </c>
      <c r="C291" s="738" t="s">
        <v>2209</v>
      </c>
      <c r="D291" s="819" t="s">
        <v>3275</v>
      </c>
      <c r="E291" s="820" t="s">
        <v>2224</v>
      </c>
      <c r="F291" s="738" t="s">
        <v>2204</v>
      </c>
      <c r="G291" s="738" t="s">
        <v>2331</v>
      </c>
      <c r="H291" s="738" t="s">
        <v>562</v>
      </c>
      <c r="I291" s="738" t="s">
        <v>2855</v>
      </c>
      <c r="J291" s="738" t="s">
        <v>2856</v>
      </c>
      <c r="K291" s="738" t="s">
        <v>2441</v>
      </c>
      <c r="L291" s="739">
        <v>50.32</v>
      </c>
      <c r="M291" s="739">
        <v>100.64</v>
      </c>
      <c r="N291" s="738">
        <v>2</v>
      </c>
      <c r="O291" s="821">
        <v>0.5</v>
      </c>
      <c r="P291" s="739">
        <v>100.64</v>
      </c>
      <c r="Q291" s="754">
        <v>1</v>
      </c>
      <c r="R291" s="738">
        <v>2</v>
      </c>
      <c r="S291" s="754">
        <v>1</v>
      </c>
      <c r="T291" s="821">
        <v>0.5</v>
      </c>
      <c r="U291" s="777">
        <v>1</v>
      </c>
    </row>
    <row r="292" spans="1:21" ht="14.4" customHeight="1" x14ac:dyDescent="0.3">
      <c r="A292" s="737">
        <v>7</v>
      </c>
      <c r="B292" s="738" t="s">
        <v>1972</v>
      </c>
      <c r="C292" s="738" t="s">
        <v>2209</v>
      </c>
      <c r="D292" s="819" t="s">
        <v>3275</v>
      </c>
      <c r="E292" s="820" t="s">
        <v>2224</v>
      </c>
      <c r="F292" s="738" t="s">
        <v>2204</v>
      </c>
      <c r="G292" s="738" t="s">
        <v>2331</v>
      </c>
      <c r="H292" s="738" t="s">
        <v>562</v>
      </c>
      <c r="I292" s="738" t="s">
        <v>2676</v>
      </c>
      <c r="J292" s="738" t="s">
        <v>2677</v>
      </c>
      <c r="K292" s="738" t="s">
        <v>2678</v>
      </c>
      <c r="L292" s="739">
        <v>50.32</v>
      </c>
      <c r="M292" s="739">
        <v>1358.64</v>
      </c>
      <c r="N292" s="738">
        <v>27</v>
      </c>
      <c r="O292" s="821">
        <v>9.5</v>
      </c>
      <c r="P292" s="739">
        <v>402.56000000000006</v>
      </c>
      <c r="Q292" s="754">
        <v>0.29629629629629634</v>
      </c>
      <c r="R292" s="738">
        <v>8</v>
      </c>
      <c r="S292" s="754">
        <v>0.29629629629629628</v>
      </c>
      <c r="T292" s="821">
        <v>3.5</v>
      </c>
      <c r="U292" s="777">
        <v>0.36842105263157893</v>
      </c>
    </row>
    <row r="293" spans="1:21" ht="14.4" customHeight="1" x14ac:dyDescent="0.3">
      <c r="A293" s="737">
        <v>7</v>
      </c>
      <c r="B293" s="738" t="s">
        <v>1972</v>
      </c>
      <c r="C293" s="738" t="s">
        <v>2209</v>
      </c>
      <c r="D293" s="819" t="s">
        <v>3275</v>
      </c>
      <c r="E293" s="820" t="s">
        <v>2224</v>
      </c>
      <c r="F293" s="738" t="s">
        <v>2204</v>
      </c>
      <c r="G293" s="738" t="s">
        <v>2331</v>
      </c>
      <c r="H293" s="738" t="s">
        <v>562</v>
      </c>
      <c r="I293" s="738" t="s">
        <v>2857</v>
      </c>
      <c r="J293" s="738" t="s">
        <v>2858</v>
      </c>
      <c r="K293" s="738" t="s">
        <v>2859</v>
      </c>
      <c r="L293" s="739">
        <v>99.94</v>
      </c>
      <c r="M293" s="739">
        <v>2098.7399999999998</v>
      </c>
      <c r="N293" s="738">
        <v>21</v>
      </c>
      <c r="O293" s="821">
        <v>5</v>
      </c>
      <c r="P293" s="739">
        <v>799.52</v>
      </c>
      <c r="Q293" s="754">
        <v>0.38095238095238099</v>
      </c>
      <c r="R293" s="738">
        <v>8</v>
      </c>
      <c r="S293" s="754">
        <v>0.38095238095238093</v>
      </c>
      <c r="T293" s="821">
        <v>1.5</v>
      </c>
      <c r="U293" s="777">
        <v>0.3</v>
      </c>
    </row>
    <row r="294" spans="1:21" ht="14.4" customHeight="1" x14ac:dyDescent="0.3">
      <c r="A294" s="737">
        <v>7</v>
      </c>
      <c r="B294" s="738" t="s">
        <v>1972</v>
      </c>
      <c r="C294" s="738" t="s">
        <v>2209</v>
      </c>
      <c r="D294" s="819" t="s">
        <v>3275</v>
      </c>
      <c r="E294" s="820" t="s">
        <v>2224</v>
      </c>
      <c r="F294" s="738" t="s">
        <v>2204</v>
      </c>
      <c r="G294" s="738" t="s">
        <v>2331</v>
      </c>
      <c r="H294" s="738" t="s">
        <v>562</v>
      </c>
      <c r="I294" s="738" t="s">
        <v>2860</v>
      </c>
      <c r="J294" s="738" t="s">
        <v>2858</v>
      </c>
      <c r="K294" s="738" t="s">
        <v>2861</v>
      </c>
      <c r="L294" s="739">
        <v>0</v>
      </c>
      <c r="M294" s="739">
        <v>0</v>
      </c>
      <c r="N294" s="738">
        <v>2</v>
      </c>
      <c r="O294" s="821">
        <v>1</v>
      </c>
      <c r="P294" s="739"/>
      <c r="Q294" s="754"/>
      <c r="R294" s="738"/>
      <c r="S294" s="754">
        <v>0</v>
      </c>
      <c r="T294" s="821"/>
      <c r="U294" s="777">
        <v>0</v>
      </c>
    </row>
    <row r="295" spans="1:21" ht="14.4" customHeight="1" x14ac:dyDescent="0.3">
      <c r="A295" s="737">
        <v>7</v>
      </c>
      <c r="B295" s="738" t="s">
        <v>1972</v>
      </c>
      <c r="C295" s="738" t="s">
        <v>2209</v>
      </c>
      <c r="D295" s="819" t="s">
        <v>3275</v>
      </c>
      <c r="E295" s="820" t="s">
        <v>2224</v>
      </c>
      <c r="F295" s="738" t="s">
        <v>2204</v>
      </c>
      <c r="G295" s="738" t="s">
        <v>2331</v>
      </c>
      <c r="H295" s="738" t="s">
        <v>562</v>
      </c>
      <c r="I295" s="738" t="s">
        <v>2335</v>
      </c>
      <c r="J295" s="738" t="s">
        <v>2336</v>
      </c>
      <c r="K295" s="738" t="s">
        <v>2337</v>
      </c>
      <c r="L295" s="739">
        <v>95.29</v>
      </c>
      <c r="M295" s="739">
        <v>476.45000000000005</v>
      </c>
      <c r="N295" s="738">
        <v>5</v>
      </c>
      <c r="O295" s="821">
        <v>2.5</v>
      </c>
      <c r="P295" s="739">
        <v>476.45000000000005</v>
      </c>
      <c r="Q295" s="754">
        <v>1</v>
      </c>
      <c r="R295" s="738">
        <v>5</v>
      </c>
      <c r="S295" s="754">
        <v>1</v>
      </c>
      <c r="T295" s="821">
        <v>2.5</v>
      </c>
      <c r="U295" s="777">
        <v>1</v>
      </c>
    </row>
    <row r="296" spans="1:21" ht="14.4" customHeight="1" x14ac:dyDescent="0.3">
      <c r="A296" s="737">
        <v>7</v>
      </c>
      <c r="B296" s="738" t="s">
        <v>1972</v>
      </c>
      <c r="C296" s="738" t="s">
        <v>2209</v>
      </c>
      <c r="D296" s="819" t="s">
        <v>3275</v>
      </c>
      <c r="E296" s="820" t="s">
        <v>2224</v>
      </c>
      <c r="F296" s="738" t="s">
        <v>2204</v>
      </c>
      <c r="G296" s="738" t="s">
        <v>2331</v>
      </c>
      <c r="H296" s="738" t="s">
        <v>562</v>
      </c>
      <c r="I296" s="738" t="s">
        <v>2862</v>
      </c>
      <c r="J296" s="738" t="s">
        <v>2336</v>
      </c>
      <c r="K296" s="738" t="s">
        <v>2863</v>
      </c>
      <c r="L296" s="739">
        <v>199.89</v>
      </c>
      <c r="M296" s="739">
        <v>199.89</v>
      </c>
      <c r="N296" s="738">
        <v>1</v>
      </c>
      <c r="O296" s="821">
        <v>1</v>
      </c>
      <c r="P296" s="739">
        <v>199.89</v>
      </c>
      <c r="Q296" s="754">
        <v>1</v>
      </c>
      <c r="R296" s="738">
        <v>1</v>
      </c>
      <c r="S296" s="754">
        <v>1</v>
      </c>
      <c r="T296" s="821">
        <v>1</v>
      </c>
      <c r="U296" s="777">
        <v>1</v>
      </c>
    </row>
    <row r="297" spans="1:21" ht="14.4" customHeight="1" x14ac:dyDescent="0.3">
      <c r="A297" s="737">
        <v>7</v>
      </c>
      <c r="B297" s="738" t="s">
        <v>1972</v>
      </c>
      <c r="C297" s="738" t="s">
        <v>2209</v>
      </c>
      <c r="D297" s="819" t="s">
        <v>3275</v>
      </c>
      <c r="E297" s="820" t="s">
        <v>2224</v>
      </c>
      <c r="F297" s="738" t="s">
        <v>2204</v>
      </c>
      <c r="G297" s="738" t="s">
        <v>2331</v>
      </c>
      <c r="H297" s="738" t="s">
        <v>562</v>
      </c>
      <c r="I297" s="738" t="s">
        <v>2864</v>
      </c>
      <c r="J297" s="738" t="s">
        <v>2336</v>
      </c>
      <c r="K297" s="738" t="s">
        <v>2865</v>
      </c>
      <c r="L297" s="739">
        <v>199.89</v>
      </c>
      <c r="M297" s="739">
        <v>199.89</v>
      </c>
      <c r="N297" s="738">
        <v>1</v>
      </c>
      <c r="O297" s="821">
        <v>0.5</v>
      </c>
      <c r="P297" s="739">
        <v>199.89</v>
      </c>
      <c r="Q297" s="754">
        <v>1</v>
      </c>
      <c r="R297" s="738">
        <v>1</v>
      </c>
      <c r="S297" s="754">
        <v>1</v>
      </c>
      <c r="T297" s="821">
        <v>0.5</v>
      </c>
      <c r="U297" s="777">
        <v>1</v>
      </c>
    </row>
    <row r="298" spans="1:21" ht="14.4" customHeight="1" x14ac:dyDescent="0.3">
      <c r="A298" s="737">
        <v>7</v>
      </c>
      <c r="B298" s="738" t="s">
        <v>1972</v>
      </c>
      <c r="C298" s="738" t="s">
        <v>2209</v>
      </c>
      <c r="D298" s="819" t="s">
        <v>3275</v>
      </c>
      <c r="E298" s="820" t="s">
        <v>2224</v>
      </c>
      <c r="F298" s="738" t="s">
        <v>2204</v>
      </c>
      <c r="G298" s="738" t="s">
        <v>2331</v>
      </c>
      <c r="H298" s="738" t="s">
        <v>562</v>
      </c>
      <c r="I298" s="738" t="s">
        <v>2866</v>
      </c>
      <c r="J298" s="738" t="s">
        <v>2336</v>
      </c>
      <c r="K298" s="738" t="s">
        <v>2867</v>
      </c>
      <c r="L298" s="739">
        <v>63.52</v>
      </c>
      <c r="M298" s="739">
        <v>63.52</v>
      </c>
      <c r="N298" s="738">
        <v>1</v>
      </c>
      <c r="O298" s="821">
        <v>1</v>
      </c>
      <c r="P298" s="739"/>
      <c r="Q298" s="754">
        <v>0</v>
      </c>
      <c r="R298" s="738"/>
      <c r="S298" s="754">
        <v>0</v>
      </c>
      <c r="T298" s="821"/>
      <c r="U298" s="777">
        <v>0</v>
      </c>
    </row>
    <row r="299" spans="1:21" ht="14.4" customHeight="1" x14ac:dyDescent="0.3">
      <c r="A299" s="737">
        <v>7</v>
      </c>
      <c r="B299" s="738" t="s">
        <v>1972</v>
      </c>
      <c r="C299" s="738" t="s">
        <v>2209</v>
      </c>
      <c r="D299" s="819" t="s">
        <v>3275</v>
      </c>
      <c r="E299" s="820" t="s">
        <v>2224</v>
      </c>
      <c r="F299" s="738" t="s">
        <v>2204</v>
      </c>
      <c r="G299" s="738" t="s">
        <v>2868</v>
      </c>
      <c r="H299" s="738" t="s">
        <v>607</v>
      </c>
      <c r="I299" s="738" t="s">
        <v>2869</v>
      </c>
      <c r="J299" s="738" t="s">
        <v>2870</v>
      </c>
      <c r="K299" s="738" t="s">
        <v>2871</v>
      </c>
      <c r="L299" s="739">
        <v>65.36</v>
      </c>
      <c r="M299" s="739">
        <v>130.72</v>
      </c>
      <c r="N299" s="738">
        <v>2</v>
      </c>
      <c r="O299" s="821">
        <v>0.5</v>
      </c>
      <c r="P299" s="739"/>
      <c r="Q299" s="754">
        <v>0</v>
      </c>
      <c r="R299" s="738"/>
      <c r="S299" s="754">
        <v>0</v>
      </c>
      <c r="T299" s="821"/>
      <c r="U299" s="777">
        <v>0</v>
      </c>
    </row>
    <row r="300" spans="1:21" ht="14.4" customHeight="1" x14ac:dyDescent="0.3">
      <c r="A300" s="737">
        <v>7</v>
      </c>
      <c r="B300" s="738" t="s">
        <v>1972</v>
      </c>
      <c r="C300" s="738" t="s">
        <v>2209</v>
      </c>
      <c r="D300" s="819" t="s">
        <v>3275</v>
      </c>
      <c r="E300" s="820" t="s">
        <v>2224</v>
      </c>
      <c r="F300" s="738" t="s">
        <v>2204</v>
      </c>
      <c r="G300" s="738" t="s">
        <v>2683</v>
      </c>
      <c r="H300" s="738" t="s">
        <v>562</v>
      </c>
      <c r="I300" s="738" t="s">
        <v>2872</v>
      </c>
      <c r="J300" s="738" t="s">
        <v>2685</v>
      </c>
      <c r="K300" s="738" t="s">
        <v>2873</v>
      </c>
      <c r="L300" s="739">
        <v>2146.12</v>
      </c>
      <c r="M300" s="739">
        <v>10730.599999999999</v>
      </c>
      <c r="N300" s="738">
        <v>5</v>
      </c>
      <c r="O300" s="821">
        <v>2</v>
      </c>
      <c r="P300" s="739">
        <v>10730.599999999999</v>
      </c>
      <c r="Q300" s="754">
        <v>1</v>
      </c>
      <c r="R300" s="738">
        <v>5</v>
      </c>
      <c r="S300" s="754">
        <v>1</v>
      </c>
      <c r="T300" s="821">
        <v>2</v>
      </c>
      <c r="U300" s="777">
        <v>1</v>
      </c>
    </row>
    <row r="301" spans="1:21" ht="14.4" customHeight="1" x14ac:dyDescent="0.3">
      <c r="A301" s="737">
        <v>7</v>
      </c>
      <c r="B301" s="738" t="s">
        <v>1972</v>
      </c>
      <c r="C301" s="738" t="s">
        <v>2209</v>
      </c>
      <c r="D301" s="819" t="s">
        <v>3275</v>
      </c>
      <c r="E301" s="820" t="s">
        <v>2224</v>
      </c>
      <c r="F301" s="738" t="s">
        <v>2204</v>
      </c>
      <c r="G301" s="738" t="s">
        <v>2683</v>
      </c>
      <c r="H301" s="738" t="s">
        <v>562</v>
      </c>
      <c r="I301" s="738" t="s">
        <v>2874</v>
      </c>
      <c r="J301" s="738" t="s">
        <v>2685</v>
      </c>
      <c r="K301" s="738" t="s">
        <v>2875</v>
      </c>
      <c r="L301" s="739">
        <v>3690.52</v>
      </c>
      <c r="M301" s="739">
        <v>25833.64</v>
      </c>
      <c r="N301" s="738">
        <v>7</v>
      </c>
      <c r="O301" s="821">
        <v>2</v>
      </c>
      <c r="P301" s="739">
        <v>14762.08</v>
      </c>
      <c r="Q301" s="754">
        <v>0.5714285714285714</v>
      </c>
      <c r="R301" s="738">
        <v>4</v>
      </c>
      <c r="S301" s="754">
        <v>0.5714285714285714</v>
      </c>
      <c r="T301" s="821">
        <v>1</v>
      </c>
      <c r="U301" s="777">
        <v>0.5</v>
      </c>
    </row>
    <row r="302" spans="1:21" ht="14.4" customHeight="1" x14ac:dyDescent="0.3">
      <c r="A302" s="737">
        <v>7</v>
      </c>
      <c r="B302" s="738" t="s">
        <v>1972</v>
      </c>
      <c r="C302" s="738" t="s">
        <v>2209</v>
      </c>
      <c r="D302" s="819" t="s">
        <v>3275</v>
      </c>
      <c r="E302" s="820" t="s">
        <v>2225</v>
      </c>
      <c r="F302" s="738" t="s">
        <v>2204</v>
      </c>
      <c r="G302" s="738" t="s">
        <v>2517</v>
      </c>
      <c r="H302" s="738" t="s">
        <v>562</v>
      </c>
      <c r="I302" s="738" t="s">
        <v>2876</v>
      </c>
      <c r="J302" s="738" t="s">
        <v>2519</v>
      </c>
      <c r="K302" s="738" t="s">
        <v>2877</v>
      </c>
      <c r="L302" s="739">
        <v>0</v>
      </c>
      <c r="M302" s="739">
        <v>0</v>
      </c>
      <c r="N302" s="738">
        <v>1</v>
      </c>
      <c r="O302" s="821">
        <v>0.5</v>
      </c>
      <c r="P302" s="739">
        <v>0</v>
      </c>
      <c r="Q302" s="754"/>
      <c r="R302" s="738">
        <v>1</v>
      </c>
      <c r="S302" s="754">
        <v>1</v>
      </c>
      <c r="T302" s="821">
        <v>0.5</v>
      </c>
      <c r="U302" s="777">
        <v>1</v>
      </c>
    </row>
    <row r="303" spans="1:21" ht="14.4" customHeight="1" x14ac:dyDescent="0.3">
      <c r="A303" s="737">
        <v>7</v>
      </c>
      <c r="B303" s="738" t="s">
        <v>1972</v>
      </c>
      <c r="C303" s="738" t="s">
        <v>2209</v>
      </c>
      <c r="D303" s="819" t="s">
        <v>3275</v>
      </c>
      <c r="E303" s="820" t="s">
        <v>2225</v>
      </c>
      <c r="F303" s="738" t="s">
        <v>2204</v>
      </c>
      <c r="G303" s="738" t="s">
        <v>2567</v>
      </c>
      <c r="H303" s="738" t="s">
        <v>562</v>
      </c>
      <c r="I303" s="738" t="s">
        <v>2568</v>
      </c>
      <c r="J303" s="738" t="s">
        <v>2569</v>
      </c>
      <c r="K303" s="738" t="s">
        <v>2570</v>
      </c>
      <c r="L303" s="739">
        <v>55.77</v>
      </c>
      <c r="M303" s="739">
        <v>111.54</v>
      </c>
      <c r="N303" s="738">
        <v>2</v>
      </c>
      <c r="O303" s="821">
        <v>0.5</v>
      </c>
      <c r="P303" s="739">
        <v>111.54</v>
      </c>
      <c r="Q303" s="754">
        <v>1</v>
      </c>
      <c r="R303" s="738">
        <v>2</v>
      </c>
      <c r="S303" s="754">
        <v>1</v>
      </c>
      <c r="T303" s="821">
        <v>0.5</v>
      </c>
      <c r="U303" s="777">
        <v>1</v>
      </c>
    </row>
    <row r="304" spans="1:21" ht="14.4" customHeight="1" x14ac:dyDescent="0.3">
      <c r="A304" s="737">
        <v>7</v>
      </c>
      <c r="B304" s="738" t="s">
        <v>1972</v>
      </c>
      <c r="C304" s="738" t="s">
        <v>2209</v>
      </c>
      <c r="D304" s="819" t="s">
        <v>3275</v>
      </c>
      <c r="E304" s="820" t="s">
        <v>2225</v>
      </c>
      <c r="F304" s="738" t="s">
        <v>2204</v>
      </c>
      <c r="G304" s="738" t="s">
        <v>2567</v>
      </c>
      <c r="H304" s="738" t="s">
        <v>562</v>
      </c>
      <c r="I304" s="738" t="s">
        <v>2571</v>
      </c>
      <c r="J304" s="738" t="s">
        <v>2569</v>
      </c>
      <c r="K304" s="738" t="s">
        <v>2572</v>
      </c>
      <c r="L304" s="739">
        <v>0</v>
      </c>
      <c r="M304" s="739">
        <v>0</v>
      </c>
      <c r="N304" s="738">
        <v>1</v>
      </c>
      <c r="O304" s="821">
        <v>0.5</v>
      </c>
      <c r="P304" s="739"/>
      <c r="Q304" s="754"/>
      <c r="R304" s="738"/>
      <c r="S304" s="754">
        <v>0</v>
      </c>
      <c r="T304" s="821"/>
      <c r="U304" s="777">
        <v>0</v>
      </c>
    </row>
    <row r="305" spans="1:21" ht="14.4" customHeight="1" x14ac:dyDescent="0.3">
      <c r="A305" s="737">
        <v>7</v>
      </c>
      <c r="B305" s="738" t="s">
        <v>1972</v>
      </c>
      <c r="C305" s="738" t="s">
        <v>2209</v>
      </c>
      <c r="D305" s="819" t="s">
        <v>3275</v>
      </c>
      <c r="E305" s="820" t="s">
        <v>2225</v>
      </c>
      <c r="F305" s="738" t="s">
        <v>2204</v>
      </c>
      <c r="G305" s="738" t="s">
        <v>2573</v>
      </c>
      <c r="H305" s="738" t="s">
        <v>562</v>
      </c>
      <c r="I305" s="738" t="s">
        <v>2736</v>
      </c>
      <c r="J305" s="738" t="s">
        <v>2575</v>
      </c>
      <c r="K305" s="738" t="s">
        <v>2737</v>
      </c>
      <c r="L305" s="739">
        <v>1131.06</v>
      </c>
      <c r="M305" s="739">
        <v>20359.079999999998</v>
      </c>
      <c r="N305" s="738">
        <v>18</v>
      </c>
      <c r="O305" s="821">
        <v>3</v>
      </c>
      <c r="P305" s="739">
        <v>6786.36</v>
      </c>
      <c r="Q305" s="754">
        <v>0.33333333333333337</v>
      </c>
      <c r="R305" s="738">
        <v>6</v>
      </c>
      <c r="S305" s="754">
        <v>0.33333333333333331</v>
      </c>
      <c r="T305" s="821">
        <v>1</v>
      </c>
      <c r="U305" s="777">
        <v>0.33333333333333331</v>
      </c>
    </row>
    <row r="306" spans="1:21" ht="14.4" customHeight="1" x14ac:dyDescent="0.3">
      <c r="A306" s="737">
        <v>7</v>
      </c>
      <c r="B306" s="738" t="s">
        <v>1972</v>
      </c>
      <c r="C306" s="738" t="s">
        <v>2209</v>
      </c>
      <c r="D306" s="819" t="s">
        <v>3275</v>
      </c>
      <c r="E306" s="820" t="s">
        <v>2225</v>
      </c>
      <c r="F306" s="738" t="s">
        <v>2204</v>
      </c>
      <c r="G306" s="738" t="s">
        <v>2573</v>
      </c>
      <c r="H306" s="738" t="s">
        <v>562</v>
      </c>
      <c r="I306" s="738" t="s">
        <v>2738</v>
      </c>
      <c r="J306" s="738" t="s">
        <v>2575</v>
      </c>
      <c r="K306" s="738" t="s">
        <v>2739</v>
      </c>
      <c r="L306" s="739">
        <v>1508.08</v>
      </c>
      <c r="M306" s="739">
        <v>18096.96</v>
      </c>
      <c r="N306" s="738">
        <v>12</v>
      </c>
      <c r="O306" s="821">
        <v>2</v>
      </c>
      <c r="P306" s="739">
        <v>9048.48</v>
      </c>
      <c r="Q306" s="754">
        <v>0.5</v>
      </c>
      <c r="R306" s="738">
        <v>6</v>
      </c>
      <c r="S306" s="754">
        <v>0.5</v>
      </c>
      <c r="T306" s="821">
        <v>1</v>
      </c>
      <c r="U306" s="777">
        <v>0.5</v>
      </c>
    </row>
    <row r="307" spans="1:21" ht="14.4" customHeight="1" x14ac:dyDescent="0.3">
      <c r="A307" s="737">
        <v>7</v>
      </c>
      <c r="B307" s="738" t="s">
        <v>1972</v>
      </c>
      <c r="C307" s="738" t="s">
        <v>2209</v>
      </c>
      <c r="D307" s="819" t="s">
        <v>3275</v>
      </c>
      <c r="E307" s="820" t="s">
        <v>2225</v>
      </c>
      <c r="F307" s="738" t="s">
        <v>2204</v>
      </c>
      <c r="G307" s="738" t="s">
        <v>2280</v>
      </c>
      <c r="H307" s="738" t="s">
        <v>607</v>
      </c>
      <c r="I307" s="738" t="s">
        <v>2699</v>
      </c>
      <c r="J307" s="738" t="s">
        <v>1411</v>
      </c>
      <c r="K307" s="738" t="s">
        <v>2153</v>
      </c>
      <c r="L307" s="739">
        <v>85.16</v>
      </c>
      <c r="M307" s="739">
        <v>255.48</v>
      </c>
      <c r="N307" s="738">
        <v>3</v>
      </c>
      <c r="O307" s="821">
        <v>1</v>
      </c>
      <c r="P307" s="739">
        <v>255.48</v>
      </c>
      <c r="Q307" s="754">
        <v>1</v>
      </c>
      <c r="R307" s="738">
        <v>3</v>
      </c>
      <c r="S307" s="754">
        <v>1</v>
      </c>
      <c r="T307" s="821">
        <v>1</v>
      </c>
      <c r="U307" s="777">
        <v>1</v>
      </c>
    </row>
    <row r="308" spans="1:21" ht="14.4" customHeight="1" x14ac:dyDescent="0.3">
      <c r="A308" s="737">
        <v>7</v>
      </c>
      <c r="B308" s="738" t="s">
        <v>1972</v>
      </c>
      <c r="C308" s="738" t="s">
        <v>2209</v>
      </c>
      <c r="D308" s="819" t="s">
        <v>3275</v>
      </c>
      <c r="E308" s="820" t="s">
        <v>2225</v>
      </c>
      <c r="F308" s="738" t="s">
        <v>2204</v>
      </c>
      <c r="G308" s="738" t="s">
        <v>2280</v>
      </c>
      <c r="H308" s="738" t="s">
        <v>607</v>
      </c>
      <c r="I308" s="738" t="s">
        <v>1384</v>
      </c>
      <c r="J308" s="738" t="s">
        <v>1385</v>
      </c>
      <c r="K308" s="738" t="s">
        <v>2059</v>
      </c>
      <c r="L308" s="739">
        <v>42.57</v>
      </c>
      <c r="M308" s="739">
        <v>510.84000000000003</v>
      </c>
      <c r="N308" s="738">
        <v>12</v>
      </c>
      <c r="O308" s="821">
        <v>2</v>
      </c>
      <c r="P308" s="739">
        <v>127.71000000000001</v>
      </c>
      <c r="Q308" s="754">
        <v>0.25</v>
      </c>
      <c r="R308" s="738">
        <v>3</v>
      </c>
      <c r="S308" s="754">
        <v>0.25</v>
      </c>
      <c r="T308" s="821">
        <v>0.5</v>
      </c>
      <c r="U308" s="777">
        <v>0.25</v>
      </c>
    </row>
    <row r="309" spans="1:21" ht="14.4" customHeight="1" x14ac:dyDescent="0.3">
      <c r="A309" s="737">
        <v>7</v>
      </c>
      <c r="B309" s="738" t="s">
        <v>1972</v>
      </c>
      <c r="C309" s="738" t="s">
        <v>2209</v>
      </c>
      <c r="D309" s="819" t="s">
        <v>3275</v>
      </c>
      <c r="E309" s="820" t="s">
        <v>2225</v>
      </c>
      <c r="F309" s="738" t="s">
        <v>2204</v>
      </c>
      <c r="G309" s="738" t="s">
        <v>2280</v>
      </c>
      <c r="H309" s="738" t="s">
        <v>607</v>
      </c>
      <c r="I309" s="738" t="s">
        <v>1410</v>
      </c>
      <c r="J309" s="738" t="s">
        <v>1411</v>
      </c>
      <c r="K309" s="738" t="s">
        <v>2153</v>
      </c>
      <c r="L309" s="739">
        <v>85.16</v>
      </c>
      <c r="M309" s="739">
        <v>255.48</v>
      </c>
      <c r="N309" s="738">
        <v>3</v>
      </c>
      <c r="O309" s="821">
        <v>0.5</v>
      </c>
      <c r="P309" s="739">
        <v>255.48</v>
      </c>
      <c r="Q309" s="754">
        <v>1</v>
      </c>
      <c r="R309" s="738">
        <v>3</v>
      </c>
      <c r="S309" s="754">
        <v>1</v>
      </c>
      <c r="T309" s="821">
        <v>0.5</v>
      </c>
      <c r="U309" s="777">
        <v>1</v>
      </c>
    </row>
    <row r="310" spans="1:21" ht="14.4" customHeight="1" x14ac:dyDescent="0.3">
      <c r="A310" s="737">
        <v>7</v>
      </c>
      <c r="B310" s="738" t="s">
        <v>1972</v>
      </c>
      <c r="C310" s="738" t="s">
        <v>2209</v>
      </c>
      <c r="D310" s="819" t="s">
        <v>3275</v>
      </c>
      <c r="E310" s="820" t="s">
        <v>2225</v>
      </c>
      <c r="F310" s="738" t="s">
        <v>2204</v>
      </c>
      <c r="G310" s="738" t="s">
        <v>2288</v>
      </c>
      <c r="H310" s="738" t="s">
        <v>562</v>
      </c>
      <c r="I310" s="738" t="s">
        <v>2289</v>
      </c>
      <c r="J310" s="738" t="s">
        <v>2290</v>
      </c>
      <c r="K310" s="738" t="s">
        <v>2291</v>
      </c>
      <c r="L310" s="739">
        <v>29.13</v>
      </c>
      <c r="M310" s="739">
        <v>699.12</v>
      </c>
      <c r="N310" s="738">
        <v>24</v>
      </c>
      <c r="O310" s="821">
        <v>6</v>
      </c>
      <c r="P310" s="739">
        <v>320.43</v>
      </c>
      <c r="Q310" s="754">
        <v>0.45833333333333331</v>
      </c>
      <c r="R310" s="738">
        <v>11</v>
      </c>
      <c r="S310" s="754">
        <v>0.45833333333333331</v>
      </c>
      <c r="T310" s="821">
        <v>2.5</v>
      </c>
      <c r="U310" s="777">
        <v>0.41666666666666669</v>
      </c>
    </row>
    <row r="311" spans="1:21" ht="14.4" customHeight="1" x14ac:dyDescent="0.3">
      <c r="A311" s="737">
        <v>7</v>
      </c>
      <c r="B311" s="738" t="s">
        <v>1972</v>
      </c>
      <c r="C311" s="738" t="s">
        <v>2209</v>
      </c>
      <c r="D311" s="819" t="s">
        <v>3275</v>
      </c>
      <c r="E311" s="820" t="s">
        <v>2225</v>
      </c>
      <c r="F311" s="738" t="s">
        <v>2204</v>
      </c>
      <c r="G311" s="738" t="s">
        <v>2288</v>
      </c>
      <c r="H311" s="738" t="s">
        <v>562</v>
      </c>
      <c r="I311" s="738" t="s">
        <v>2577</v>
      </c>
      <c r="J311" s="738" t="s">
        <v>2578</v>
      </c>
      <c r="K311" s="738" t="s">
        <v>2579</v>
      </c>
      <c r="L311" s="739">
        <v>80.319999999999993</v>
      </c>
      <c r="M311" s="739">
        <v>481.91999999999996</v>
      </c>
      <c r="N311" s="738">
        <v>6</v>
      </c>
      <c r="O311" s="821">
        <v>1</v>
      </c>
      <c r="P311" s="739"/>
      <c r="Q311" s="754">
        <v>0</v>
      </c>
      <c r="R311" s="738"/>
      <c r="S311" s="754">
        <v>0</v>
      </c>
      <c r="T311" s="821"/>
      <c r="U311" s="777">
        <v>0</v>
      </c>
    </row>
    <row r="312" spans="1:21" ht="14.4" customHeight="1" x14ac:dyDescent="0.3">
      <c r="A312" s="737">
        <v>7</v>
      </c>
      <c r="B312" s="738" t="s">
        <v>1972</v>
      </c>
      <c r="C312" s="738" t="s">
        <v>2209</v>
      </c>
      <c r="D312" s="819" t="s">
        <v>3275</v>
      </c>
      <c r="E312" s="820" t="s">
        <v>2225</v>
      </c>
      <c r="F312" s="738" t="s">
        <v>2204</v>
      </c>
      <c r="G312" s="738" t="s">
        <v>2878</v>
      </c>
      <c r="H312" s="738" t="s">
        <v>562</v>
      </c>
      <c r="I312" s="738" t="s">
        <v>2879</v>
      </c>
      <c r="J312" s="738" t="s">
        <v>2880</v>
      </c>
      <c r="K312" s="738" t="s">
        <v>2881</v>
      </c>
      <c r="L312" s="739">
        <v>601.9</v>
      </c>
      <c r="M312" s="739">
        <v>601.9</v>
      </c>
      <c r="N312" s="738">
        <v>1</v>
      </c>
      <c r="O312" s="821">
        <v>0.5</v>
      </c>
      <c r="P312" s="739"/>
      <c r="Q312" s="754">
        <v>0</v>
      </c>
      <c r="R312" s="738"/>
      <c r="S312" s="754">
        <v>0</v>
      </c>
      <c r="T312" s="821"/>
      <c r="U312" s="777">
        <v>0</v>
      </c>
    </row>
    <row r="313" spans="1:21" ht="14.4" customHeight="1" x14ac:dyDescent="0.3">
      <c r="A313" s="737">
        <v>7</v>
      </c>
      <c r="B313" s="738" t="s">
        <v>1972</v>
      </c>
      <c r="C313" s="738" t="s">
        <v>2209</v>
      </c>
      <c r="D313" s="819" t="s">
        <v>3275</v>
      </c>
      <c r="E313" s="820" t="s">
        <v>2225</v>
      </c>
      <c r="F313" s="738" t="s">
        <v>2204</v>
      </c>
      <c r="G313" s="738" t="s">
        <v>2878</v>
      </c>
      <c r="H313" s="738" t="s">
        <v>562</v>
      </c>
      <c r="I313" s="738" t="s">
        <v>2882</v>
      </c>
      <c r="J313" s="738" t="s">
        <v>2883</v>
      </c>
      <c r="K313" s="738" t="s">
        <v>2884</v>
      </c>
      <c r="L313" s="739">
        <v>0</v>
      </c>
      <c r="M313" s="739">
        <v>0</v>
      </c>
      <c r="N313" s="738">
        <v>1</v>
      </c>
      <c r="O313" s="821">
        <v>0.5</v>
      </c>
      <c r="P313" s="739"/>
      <c r="Q313" s="754"/>
      <c r="R313" s="738"/>
      <c r="S313" s="754">
        <v>0</v>
      </c>
      <c r="T313" s="821"/>
      <c r="U313" s="777">
        <v>0</v>
      </c>
    </row>
    <row r="314" spans="1:21" ht="14.4" customHeight="1" x14ac:dyDescent="0.3">
      <c r="A314" s="737">
        <v>7</v>
      </c>
      <c r="B314" s="738" t="s">
        <v>1972</v>
      </c>
      <c r="C314" s="738" t="s">
        <v>2209</v>
      </c>
      <c r="D314" s="819" t="s">
        <v>3275</v>
      </c>
      <c r="E314" s="820" t="s">
        <v>2225</v>
      </c>
      <c r="F314" s="738" t="s">
        <v>2204</v>
      </c>
      <c r="G314" s="738" t="s">
        <v>2885</v>
      </c>
      <c r="H314" s="738" t="s">
        <v>562</v>
      </c>
      <c r="I314" s="738" t="s">
        <v>2886</v>
      </c>
      <c r="J314" s="738" t="s">
        <v>2887</v>
      </c>
      <c r="K314" s="738" t="s">
        <v>2888</v>
      </c>
      <c r="L314" s="739">
        <v>44.28</v>
      </c>
      <c r="M314" s="739">
        <v>88.56</v>
      </c>
      <c r="N314" s="738">
        <v>2</v>
      </c>
      <c r="O314" s="821">
        <v>0.5</v>
      </c>
      <c r="P314" s="739">
        <v>88.56</v>
      </c>
      <c r="Q314" s="754">
        <v>1</v>
      </c>
      <c r="R314" s="738">
        <v>2</v>
      </c>
      <c r="S314" s="754">
        <v>1</v>
      </c>
      <c r="T314" s="821">
        <v>0.5</v>
      </c>
      <c r="U314" s="777">
        <v>1</v>
      </c>
    </row>
    <row r="315" spans="1:21" ht="14.4" customHeight="1" x14ac:dyDescent="0.3">
      <c r="A315" s="737">
        <v>7</v>
      </c>
      <c r="B315" s="738" t="s">
        <v>1972</v>
      </c>
      <c r="C315" s="738" t="s">
        <v>2209</v>
      </c>
      <c r="D315" s="819" t="s">
        <v>3275</v>
      </c>
      <c r="E315" s="820" t="s">
        <v>2225</v>
      </c>
      <c r="F315" s="738" t="s">
        <v>2204</v>
      </c>
      <c r="G315" s="738" t="s">
        <v>2580</v>
      </c>
      <c r="H315" s="738" t="s">
        <v>562</v>
      </c>
      <c r="I315" s="738" t="s">
        <v>2889</v>
      </c>
      <c r="J315" s="738" t="s">
        <v>2582</v>
      </c>
      <c r="K315" s="738" t="s">
        <v>2890</v>
      </c>
      <c r="L315" s="739">
        <v>232.68</v>
      </c>
      <c r="M315" s="739">
        <v>2792.16</v>
      </c>
      <c r="N315" s="738">
        <v>12</v>
      </c>
      <c r="O315" s="821">
        <v>2</v>
      </c>
      <c r="P315" s="739">
        <v>1396.08</v>
      </c>
      <c r="Q315" s="754">
        <v>0.5</v>
      </c>
      <c r="R315" s="738">
        <v>6</v>
      </c>
      <c r="S315" s="754">
        <v>0.5</v>
      </c>
      <c r="T315" s="821">
        <v>1</v>
      </c>
      <c r="U315" s="777">
        <v>0.5</v>
      </c>
    </row>
    <row r="316" spans="1:21" ht="14.4" customHeight="1" x14ac:dyDescent="0.3">
      <c r="A316" s="737">
        <v>7</v>
      </c>
      <c r="B316" s="738" t="s">
        <v>1972</v>
      </c>
      <c r="C316" s="738" t="s">
        <v>2209</v>
      </c>
      <c r="D316" s="819" t="s">
        <v>3275</v>
      </c>
      <c r="E316" s="820" t="s">
        <v>2225</v>
      </c>
      <c r="F316" s="738" t="s">
        <v>2204</v>
      </c>
      <c r="G316" s="738" t="s">
        <v>2580</v>
      </c>
      <c r="H316" s="738" t="s">
        <v>562</v>
      </c>
      <c r="I316" s="738" t="s">
        <v>2744</v>
      </c>
      <c r="J316" s="738" t="s">
        <v>2745</v>
      </c>
      <c r="K316" s="738" t="s">
        <v>2746</v>
      </c>
      <c r="L316" s="739">
        <v>5322.08</v>
      </c>
      <c r="M316" s="739">
        <v>15966.24</v>
      </c>
      <c r="N316" s="738">
        <v>3</v>
      </c>
      <c r="O316" s="821"/>
      <c r="P316" s="739">
        <v>15966.24</v>
      </c>
      <c r="Q316" s="754">
        <v>1</v>
      </c>
      <c r="R316" s="738">
        <v>3</v>
      </c>
      <c r="S316" s="754">
        <v>1</v>
      </c>
      <c r="T316" s="821"/>
      <c r="U316" s="777"/>
    </row>
    <row r="317" spans="1:21" ht="14.4" customHeight="1" x14ac:dyDescent="0.3">
      <c r="A317" s="737">
        <v>7</v>
      </c>
      <c r="B317" s="738" t="s">
        <v>1972</v>
      </c>
      <c r="C317" s="738" t="s">
        <v>2209</v>
      </c>
      <c r="D317" s="819" t="s">
        <v>3275</v>
      </c>
      <c r="E317" s="820" t="s">
        <v>2225</v>
      </c>
      <c r="F317" s="738" t="s">
        <v>2204</v>
      </c>
      <c r="G317" s="738" t="s">
        <v>2580</v>
      </c>
      <c r="H317" s="738" t="s">
        <v>562</v>
      </c>
      <c r="I317" s="738" t="s">
        <v>2581</v>
      </c>
      <c r="J317" s="738" t="s">
        <v>2582</v>
      </c>
      <c r="K317" s="738" t="s">
        <v>2583</v>
      </c>
      <c r="L317" s="739">
        <v>1454.23</v>
      </c>
      <c r="M317" s="739">
        <v>8725.380000000001</v>
      </c>
      <c r="N317" s="738">
        <v>6</v>
      </c>
      <c r="O317" s="821">
        <v>1</v>
      </c>
      <c r="P317" s="739">
        <v>8725.380000000001</v>
      </c>
      <c r="Q317" s="754">
        <v>1</v>
      </c>
      <c r="R317" s="738">
        <v>6</v>
      </c>
      <c r="S317" s="754">
        <v>1</v>
      </c>
      <c r="T317" s="821">
        <v>1</v>
      </c>
      <c r="U317" s="777">
        <v>1</v>
      </c>
    </row>
    <row r="318" spans="1:21" ht="14.4" customHeight="1" x14ac:dyDescent="0.3">
      <c r="A318" s="737">
        <v>7</v>
      </c>
      <c r="B318" s="738" t="s">
        <v>1972</v>
      </c>
      <c r="C318" s="738" t="s">
        <v>2209</v>
      </c>
      <c r="D318" s="819" t="s">
        <v>3275</v>
      </c>
      <c r="E318" s="820" t="s">
        <v>2225</v>
      </c>
      <c r="F318" s="738" t="s">
        <v>2204</v>
      </c>
      <c r="G318" s="738" t="s">
        <v>2580</v>
      </c>
      <c r="H318" s="738" t="s">
        <v>562</v>
      </c>
      <c r="I318" s="738" t="s">
        <v>2749</v>
      </c>
      <c r="J318" s="738" t="s">
        <v>2582</v>
      </c>
      <c r="K318" s="738" t="s">
        <v>2750</v>
      </c>
      <c r="L318" s="739">
        <v>484.75</v>
      </c>
      <c r="M318" s="739">
        <v>6301.75</v>
      </c>
      <c r="N318" s="738">
        <v>13</v>
      </c>
      <c r="O318" s="821">
        <v>3</v>
      </c>
      <c r="P318" s="739">
        <v>5817</v>
      </c>
      <c r="Q318" s="754">
        <v>0.92307692307692313</v>
      </c>
      <c r="R318" s="738">
        <v>12</v>
      </c>
      <c r="S318" s="754">
        <v>0.92307692307692313</v>
      </c>
      <c r="T318" s="821">
        <v>2</v>
      </c>
      <c r="U318" s="777">
        <v>0.66666666666666663</v>
      </c>
    </row>
    <row r="319" spans="1:21" ht="14.4" customHeight="1" x14ac:dyDescent="0.3">
      <c r="A319" s="737">
        <v>7</v>
      </c>
      <c r="B319" s="738" t="s">
        <v>1972</v>
      </c>
      <c r="C319" s="738" t="s">
        <v>2209</v>
      </c>
      <c r="D319" s="819" t="s">
        <v>3275</v>
      </c>
      <c r="E319" s="820" t="s">
        <v>2225</v>
      </c>
      <c r="F319" s="738" t="s">
        <v>2204</v>
      </c>
      <c r="G319" s="738" t="s">
        <v>2580</v>
      </c>
      <c r="H319" s="738" t="s">
        <v>562</v>
      </c>
      <c r="I319" s="738" t="s">
        <v>2753</v>
      </c>
      <c r="J319" s="738" t="s">
        <v>2585</v>
      </c>
      <c r="K319" s="738" t="s">
        <v>2754</v>
      </c>
      <c r="L319" s="739">
        <v>484.75</v>
      </c>
      <c r="M319" s="739">
        <v>3393.25</v>
      </c>
      <c r="N319" s="738">
        <v>7</v>
      </c>
      <c r="O319" s="821">
        <v>1</v>
      </c>
      <c r="P319" s="739">
        <v>3393.25</v>
      </c>
      <c r="Q319" s="754">
        <v>1</v>
      </c>
      <c r="R319" s="738">
        <v>7</v>
      </c>
      <c r="S319" s="754">
        <v>1</v>
      </c>
      <c r="T319" s="821">
        <v>1</v>
      </c>
      <c r="U319" s="777">
        <v>1</v>
      </c>
    </row>
    <row r="320" spans="1:21" ht="14.4" customHeight="1" x14ac:dyDescent="0.3">
      <c r="A320" s="737">
        <v>7</v>
      </c>
      <c r="B320" s="738" t="s">
        <v>1972</v>
      </c>
      <c r="C320" s="738" t="s">
        <v>2209</v>
      </c>
      <c r="D320" s="819" t="s">
        <v>3275</v>
      </c>
      <c r="E320" s="820" t="s">
        <v>2225</v>
      </c>
      <c r="F320" s="738" t="s">
        <v>2204</v>
      </c>
      <c r="G320" s="738" t="s">
        <v>2580</v>
      </c>
      <c r="H320" s="738" t="s">
        <v>607</v>
      </c>
      <c r="I320" s="738" t="s">
        <v>2587</v>
      </c>
      <c r="J320" s="738" t="s">
        <v>2588</v>
      </c>
      <c r="K320" s="738" t="s">
        <v>2589</v>
      </c>
      <c r="L320" s="739">
        <v>484.75</v>
      </c>
      <c r="M320" s="739">
        <v>484.75</v>
      </c>
      <c r="N320" s="738">
        <v>1</v>
      </c>
      <c r="O320" s="821">
        <v>1</v>
      </c>
      <c r="P320" s="739">
        <v>484.75</v>
      </c>
      <c r="Q320" s="754">
        <v>1</v>
      </c>
      <c r="R320" s="738">
        <v>1</v>
      </c>
      <c r="S320" s="754">
        <v>1</v>
      </c>
      <c r="T320" s="821">
        <v>1</v>
      </c>
      <c r="U320" s="777">
        <v>1</v>
      </c>
    </row>
    <row r="321" spans="1:21" ht="14.4" customHeight="1" x14ac:dyDescent="0.3">
      <c r="A321" s="737">
        <v>7</v>
      </c>
      <c r="B321" s="738" t="s">
        <v>1972</v>
      </c>
      <c r="C321" s="738" t="s">
        <v>2209</v>
      </c>
      <c r="D321" s="819" t="s">
        <v>3275</v>
      </c>
      <c r="E321" s="820" t="s">
        <v>2225</v>
      </c>
      <c r="F321" s="738" t="s">
        <v>2204</v>
      </c>
      <c r="G321" s="738" t="s">
        <v>2580</v>
      </c>
      <c r="H321" s="738" t="s">
        <v>607</v>
      </c>
      <c r="I321" s="738" t="s">
        <v>2891</v>
      </c>
      <c r="J321" s="738" t="s">
        <v>2588</v>
      </c>
      <c r="K321" s="738" t="s">
        <v>2743</v>
      </c>
      <c r="L321" s="739">
        <v>1938.97</v>
      </c>
      <c r="M321" s="739">
        <v>11633.82</v>
      </c>
      <c r="N321" s="738">
        <v>6</v>
      </c>
      <c r="O321" s="821">
        <v>1</v>
      </c>
      <c r="P321" s="739">
        <v>11633.82</v>
      </c>
      <c r="Q321" s="754">
        <v>1</v>
      </c>
      <c r="R321" s="738">
        <v>6</v>
      </c>
      <c r="S321" s="754">
        <v>1</v>
      </c>
      <c r="T321" s="821">
        <v>1</v>
      </c>
      <c r="U321" s="777">
        <v>1</v>
      </c>
    </row>
    <row r="322" spans="1:21" ht="14.4" customHeight="1" x14ac:dyDescent="0.3">
      <c r="A322" s="737">
        <v>7</v>
      </c>
      <c r="B322" s="738" t="s">
        <v>1972</v>
      </c>
      <c r="C322" s="738" t="s">
        <v>2209</v>
      </c>
      <c r="D322" s="819" t="s">
        <v>3275</v>
      </c>
      <c r="E322" s="820" t="s">
        <v>2225</v>
      </c>
      <c r="F322" s="738" t="s">
        <v>2204</v>
      </c>
      <c r="G322" s="738" t="s">
        <v>2292</v>
      </c>
      <c r="H322" s="738" t="s">
        <v>562</v>
      </c>
      <c r="I322" s="738" t="s">
        <v>2593</v>
      </c>
      <c r="J322" s="738" t="s">
        <v>2294</v>
      </c>
      <c r="K322" s="738" t="s">
        <v>2594</v>
      </c>
      <c r="L322" s="739">
        <v>537.12</v>
      </c>
      <c r="M322" s="739">
        <v>1074.24</v>
      </c>
      <c r="N322" s="738">
        <v>2</v>
      </c>
      <c r="O322" s="821">
        <v>0.5</v>
      </c>
      <c r="P322" s="739">
        <v>1074.24</v>
      </c>
      <c r="Q322" s="754">
        <v>1</v>
      </c>
      <c r="R322" s="738">
        <v>2</v>
      </c>
      <c r="S322" s="754">
        <v>1</v>
      </c>
      <c r="T322" s="821">
        <v>0.5</v>
      </c>
      <c r="U322" s="777">
        <v>1</v>
      </c>
    </row>
    <row r="323" spans="1:21" ht="14.4" customHeight="1" x14ac:dyDescent="0.3">
      <c r="A323" s="737">
        <v>7</v>
      </c>
      <c r="B323" s="738" t="s">
        <v>1972</v>
      </c>
      <c r="C323" s="738" t="s">
        <v>2209</v>
      </c>
      <c r="D323" s="819" t="s">
        <v>3275</v>
      </c>
      <c r="E323" s="820" t="s">
        <v>2225</v>
      </c>
      <c r="F323" s="738" t="s">
        <v>2204</v>
      </c>
      <c r="G323" s="738" t="s">
        <v>2292</v>
      </c>
      <c r="H323" s="738" t="s">
        <v>562</v>
      </c>
      <c r="I323" s="738" t="s">
        <v>2293</v>
      </c>
      <c r="J323" s="738" t="s">
        <v>2294</v>
      </c>
      <c r="K323" s="738" t="s">
        <v>2295</v>
      </c>
      <c r="L323" s="739">
        <v>848.49</v>
      </c>
      <c r="M323" s="739">
        <v>25454.700000000004</v>
      </c>
      <c r="N323" s="738">
        <v>30</v>
      </c>
      <c r="O323" s="821">
        <v>6</v>
      </c>
      <c r="P323" s="739">
        <v>20363.760000000002</v>
      </c>
      <c r="Q323" s="754">
        <v>0.79999999999999993</v>
      </c>
      <c r="R323" s="738">
        <v>24</v>
      </c>
      <c r="S323" s="754">
        <v>0.8</v>
      </c>
      <c r="T323" s="821">
        <v>4.5</v>
      </c>
      <c r="U323" s="777">
        <v>0.75</v>
      </c>
    </row>
    <row r="324" spans="1:21" ht="14.4" customHeight="1" x14ac:dyDescent="0.3">
      <c r="A324" s="737">
        <v>7</v>
      </c>
      <c r="B324" s="738" t="s">
        <v>1972</v>
      </c>
      <c r="C324" s="738" t="s">
        <v>2209</v>
      </c>
      <c r="D324" s="819" t="s">
        <v>3275</v>
      </c>
      <c r="E324" s="820" t="s">
        <v>2225</v>
      </c>
      <c r="F324" s="738" t="s">
        <v>2204</v>
      </c>
      <c r="G324" s="738" t="s">
        <v>2292</v>
      </c>
      <c r="H324" s="738" t="s">
        <v>562</v>
      </c>
      <c r="I324" s="738" t="s">
        <v>2892</v>
      </c>
      <c r="J324" s="738" t="s">
        <v>2294</v>
      </c>
      <c r="K324" s="738" t="s">
        <v>2893</v>
      </c>
      <c r="L324" s="739">
        <v>0</v>
      </c>
      <c r="M324" s="739">
        <v>0</v>
      </c>
      <c r="N324" s="738">
        <v>3</v>
      </c>
      <c r="O324" s="821">
        <v>1</v>
      </c>
      <c r="P324" s="739"/>
      <c r="Q324" s="754"/>
      <c r="R324" s="738"/>
      <c r="S324" s="754">
        <v>0</v>
      </c>
      <c r="T324" s="821"/>
      <c r="U324" s="777">
        <v>0</v>
      </c>
    </row>
    <row r="325" spans="1:21" ht="14.4" customHeight="1" x14ac:dyDescent="0.3">
      <c r="A325" s="737">
        <v>7</v>
      </c>
      <c r="B325" s="738" t="s">
        <v>1972</v>
      </c>
      <c r="C325" s="738" t="s">
        <v>2209</v>
      </c>
      <c r="D325" s="819" t="s">
        <v>3275</v>
      </c>
      <c r="E325" s="820" t="s">
        <v>2225</v>
      </c>
      <c r="F325" s="738" t="s">
        <v>2204</v>
      </c>
      <c r="G325" s="738" t="s">
        <v>2597</v>
      </c>
      <c r="H325" s="738" t="s">
        <v>562</v>
      </c>
      <c r="I325" s="738" t="s">
        <v>2598</v>
      </c>
      <c r="J325" s="738" t="s">
        <v>2599</v>
      </c>
      <c r="K325" s="738" t="s">
        <v>2600</v>
      </c>
      <c r="L325" s="739">
        <v>0</v>
      </c>
      <c r="M325" s="739">
        <v>0</v>
      </c>
      <c r="N325" s="738">
        <v>3</v>
      </c>
      <c r="O325" s="821">
        <v>1</v>
      </c>
      <c r="P325" s="739"/>
      <c r="Q325" s="754"/>
      <c r="R325" s="738"/>
      <c r="S325" s="754">
        <v>0</v>
      </c>
      <c r="T325" s="821"/>
      <c r="U325" s="777">
        <v>0</v>
      </c>
    </row>
    <row r="326" spans="1:21" ht="14.4" customHeight="1" x14ac:dyDescent="0.3">
      <c r="A326" s="737">
        <v>7</v>
      </c>
      <c r="B326" s="738" t="s">
        <v>1972</v>
      </c>
      <c r="C326" s="738" t="s">
        <v>2209</v>
      </c>
      <c r="D326" s="819" t="s">
        <v>3275</v>
      </c>
      <c r="E326" s="820" t="s">
        <v>2225</v>
      </c>
      <c r="F326" s="738" t="s">
        <v>2204</v>
      </c>
      <c r="G326" s="738" t="s">
        <v>2450</v>
      </c>
      <c r="H326" s="738" t="s">
        <v>562</v>
      </c>
      <c r="I326" s="738" t="s">
        <v>2894</v>
      </c>
      <c r="J326" s="738" t="s">
        <v>2895</v>
      </c>
      <c r="K326" s="738" t="s">
        <v>2554</v>
      </c>
      <c r="L326" s="739">
        <v>79.64</v>
      </c>
      <c r="M326" s="739">
        <v>159.28</v>
      </c>
      <c r="N326" s="738">
        <v>2</v>
      </c>
      <c r="O326" s="821">
        <v>0.5</v>
      </c>
      <c r="P326" s="739"/>
      <c r="Q326" s="754">
        <v>0</v>
      </c>
      <c r="R326" s="738"/>
      <c r="S326" s="754">
        <v>0</v>
      </c>
      <c r="T326" s="821"/>
      <c r="U326" s="777">
        <v>0</v>
      </c>
    </row>
    <row r="327" spans="1:21" ht="14.4" customHeight="1" x14ac:dyDescent="0.3">
      <c r="A327" s="737">
        <v>7</v>
      </c>
      <c r="B327" s="738" t="s">
        <v>1972</v>
      </c>
      <c r="C327" s="738" t="s">
        <v>2209</v>
      </c>
      <c r="D327" s="819" t="s">
        <v>3275</v>
      </c>
      <c r="E327" s="820" t="s">
        <v>2225</v>
      </c>
      <c r="F327" s="738" t="s">
        <v>2204</v>
      </c>
      <c r="G327" s="738" t="s">
        <v>2601</v>
      </c>
      <c r="H327" s="738" t="s">
        <v>562</v>
      </c>
      <c r="I327" s="738" t="s">
        <v>2605</v>
      </c>
      <c r="J327" s="738" t="s">
        <v>2603</v>
      </c>
      <c r="K327" s="738" t="s">
        <v>2606</v>
      </c>
      <c r="L327" s="739">
        <v>1677.3</v>
      </c>
      <c r="M327" s="739">
        <v>5031.8999999999996</v>
      </c>
      <c r="N327" s="738">
        <v>3</v>
      </c>
      <c r="O327" s="821">
        <v>1</v>
      </c>
      <c r="P327" s="739">
        <v>5031.8999999999996</v>
      </c>
      <c r="Q327" s="754">
        <v>1</v>
      </c>
      <c r="R327" s="738">
        <v>3</v>
      </c>
      <c r="S327" s="754">
        <v>1</v>
      </c>
      <c r="T327" s="821">
        <v>1</v>
      </c>
      <c r="U327" s="777">
        <v>1</v>
      </c>
    </row>
    <row r="328" spans="1:21" ht="14.4" customHeight="1" x14ac:dyDescent="0.3">
      <c r="A328" s="737">
        <v>7</v>
      </c>
      <c r="B328" s="738" t="s">
        <v>1972</v>
      </c>
      <c r="C328" s="738" t="s">
        <v>2209</v>
      </c>
      <c r="D328" s="819" t="s">
        <v>3275</v>
      </c>
      <c r="E328" s="820" t="s">
        <v>2225</v>
      </c>
      <c r="F328" s="738" t="s">
        <v>2204</v>
      </c>
      <c r="G328" s="738" t="s">
        <v>2483</v>
      </c>
      <c r="H328" s="738" t="s">
        <v>562</v>
      </c>
      <c r="I328" s="738" t="s">
        <v>2896</v>
      </c>
      <c r="J328" s="738" t="s">
        <v>2767</v>
      </c>
      <c r="K328" s="738" t="s">
        <v>2897</v>
      </c>
      <c r="L328" s="739">
        <v>0</v>
      </c>
      <c r="M328" s="739">
        <v>0</v>
      </c>
      <c r="N328" s="738">
        <v>1</v>
      </c>
      <c r="O328" s="821">
        <v>1</v>
      </c>
      <c r="P328" s="739">
        <v>0</v>
      </c>
      <c r="Q328" s="754"/>
      <c r="R328" s="738">
        <v>1</v>
      </c>
      <c r="S328" s="754">
        <v>1</v>
      </c>
      <c r="T328" s="821">
        <v>1</v>
      </c>
      <c r="U328" s="777">
        <v>1</v>
      </c>
    </row>
    <row r="329" spans="1:21" ht="14.4" customHeight="1" x14ac:dyDescent="0.3">
      <c r="A329" s="737">
        <v>7</v>
      </c>
      <c r="B329" s="738" t="s">
        <v>1972</v>
      </c>
      <c r="C329" s="738" t="s">
        <v>2209</v>
      </c>
      <c r="D329" s="819" t="s">
        <v>3275</v>
      </c>
      <c r="E329" s="820" t="s">
        <v>2225</v>
      </c>
      <c r="F329" s="738" t="s">
        <v>2204</v>
      </c>
      <c r="G329" s="738" t="s">
        <v>2898</v>
      </c>
      <c r="H329" s="738" t="s">
        <v>562</v>
      </c>
      <c r="I329" s="738" t="s">
        <v>2899</v>
      </c>
      <c r="J329" s="738" t="s">
        <v>824</v>
      </c>
      <c r="K329" s="738" t="s">
        <v>2900</v>
      </c>
      <c r="L329" s="739">
        <v>0</v>
      </c>
      <c r="M329" s="739">
        <v>0</v>
      </c>
      <c r="N329" s="738">
        <v>2</v>
      </c>
      <c r="O329" s="821">
        <v>0.5</v>
      </c>
      <c r="P329" s="739"/>
      <c r="Q329" s="754"/>
      <c r="R329" s="738"/>
      <c r="S329" s="754">
        <v>0</v>
      </c>
      <c r="T329" s="821"/>
      <c r="U329" s="777">
        <v>0</v>
      </c>
    </row>
    <row r="330" spans="1:21" ht="14.4" customHeight="1" x14ac:dyDescent="0.3">
      <c r="A330" s="737">
        <v>7</v>
      </c>
      <c r="B330" s="738" t="s">
        <v>1972</v>
      </c>
      <c r="C330" s="738" t="s">
        <v>2209</v>
      </c>
      <c r="D330" s="819" t="s">
        <v>3275</v>
      </c>
      <c r="E330" s="820" t="s">
        <v>2225</v>
      </c>
      <c r="F330" s="738" t="s">
        <v>2204</v>
      </c>
      <c r="G330" s="738" t="s">
        <v>2901</v>
      </c>
      <c r="H330" s="738" t="s">
        <v>607</v>
      </c>
      <c r="I330" s="738" t="s">
        <v>2902</v>
      </c>
      <c r="J330" s="738" t="s">
        <v>2903</v>
      </c>
      <c r="K330" s="738" t="s">
        <v>2904</v>
      </c>
      <c r="L330" s="739">
        <v>69.16</v>
      </c>
      <c r="M330" s="739">
        <v>207.48</v>
      </c>
      <c r="N330" s="738">
        <v>3</v>
      </c>
      <c r="O330" s="821">
        <v>1</v>
      </c>
      <c r="P330" s="739">
        <v>207.48</v>
      </c>
      <c r="Q330" s="754">
        <v>1</v>
      </c>
      <c r="R330" s="738">
        <v>3</v>
      </c>
      <c r="S330" s="754">
        <v>1</v>
      </c>
      <c r="T330" s="821">
        <v>1</v>
      </c>
      <c r="U330" s="777">
        <v>1</v>
      </c>
    </row>
    <row r="331" spans="1:21" ht="14.4" customHeight="1" x14ac:dyDescent="0.3">
      <c r="A331" s="737">
        <v>7</v>
      </c>
      <c r="B331" s="738" t="s">
        <v>1972</v>
      </c>
      <c r="C331" s="738" t="s">
        <v>2209</v>
      </c>
      <c r="D331" s="819" t="s">
        <v>3275</v>
      </c>
      <c r="E331" s="820" t="s">
        <v>2225</v>
      </c>
      <c r="F331" s="738" t="s">
        <v>2204</v>
      </c>
      <c r="G331" s="738" t="s">
        <v>2620</v>
      </c>
      <c r="H331" s="738" t="s">
        <v>562</v>
      </c>
      <c r="I331" s="738" t="s">
        <v>2905</v>
      </c>
      <c r="J331" s="738" t="s">
        <v>2906</v>
      </c>
      <c r="K331" s="738" t="s">
        <v>2907</v>
      </c>
      <c r="L331" s="739">
        <v>127</v>
      </c>
      <c r="M331" s="739">
        <v>762</v>
      </c>
      <c r="N331" s="738">
        <v>6</v>
      </c>
      <c r="O331" s="821">
        <v>2</v>
      </c>
      <c r="P331" s="739">
        <v>762</v>
      </c>
      <c r="Q331" s="754">
        <v>1</v>
      </c>
      <c r="R331" s="738">
        <v>6</v>
      </c>
      <c r="S331" s="754">
        <v>1</v>
      </c>
      <c r="T331" s="821">
        <v>2</v>
      </c>
      <c r="U331" s="777">
        <v>1</v>
      </c>
    </row>
    <row r="332" spans="1:21" ht="14.4" customHeight="1" x14ac:dyDescent="0.3">
      <c r="A332" s="737">
        <v>7</v>
      </c>
      <c r="B332" s="738" t="s">
        <v>1972</v>
      </c>
      <c r="C332" s="738" t="s">
        <v>2209</v>
      </c>
      <c r="D332" s="819" t="s">
        <v>3275</v>
      </c>
      <c r="E332" s="820" t="s">
        <v>2225</v>
      </c>
      <c r="F332" s="738" t="s">
        <v>2204</v>
      </c>
      <c r="G332" s="738" t="s">
        <v>2620</v>
      </c>
      <c r="H332" s="738" t="s">
        <v>562</v>
      </c>
      <c r="I332" s="738" t="s">
        <v>2908</v>
      </c>
      <c r="J332" s="738" t="s">
        <v>2906</v>
      </c>
      <c r="K332" s="738" t="s">
        <v>2322</v>
      </c>
      <c r="L332" s="739">
        <v>701.65</v>
      </c>
      <c r="M332" s="739">
        <v>4209.8999999999996</v>
      </c>
      <c r="N332" s="738">
        <v>6</v>
      </c>
      <c r="O332" s="821">
        <v>1</v>
      </c>
      <c r="P332" s="739">
        <v>4209.8999999999996</v>
      </c>
      <c r="Q332" s="754">
        <v>1</v>
      </c>
      <c r="R332" s="738">
        <v>6</v>
      </c>
      <c r="S332" s="754">
        <v>1</v>
      </c>
      <c r="T332" s="821">
        <v>1</v>
      </c>
      <c r="U332" s="777">
        <v>1</v>
      </c>
    </row>
    <row r="333" spans="1:21" ht="14.4" customHeight="1" x14ac:dyDescent="0.3">
      <c r="A333" s="737">
        <v>7</v>
      </c>
      <c r="B333" s="738" t="s">
        <v>1972</v>
      </c>
      <c r="C333" s="738" t="s">
        <v>2209</v>
      </c>
      <c r="D333" s="819" t="s">
        <v>3275</v>
      </c>
      <c r="E333" s="820" t="s">
        <v>2225</v>
      </c>
      <c r="F333" s="738" t="s">
        <v>2204</v>
      </c>
      <c r="G333" s="738" t="s">
        <v>2620</v>
      </c>
      <c r="H333" s="738" t="s">
        <v>562</v>
      </c>
      <c r="I333" s="738" t="s">
        <v>2797</v>
      </c>
      <c r="J333" s="738" t="s">
        <v>2622</v>
      </c>
      <c r="K333" s="738" t="s">
        <v>2153</v>
      </c>
      <c r="L333" s="739">
        <v>383.18</v>
      </c>
      <c r="M333" s="739">
        <v>766.36</v>
      </c>
      <c r="N333" s="738">
        <v>2</v>
      </c>
      <c r="O333" s="821">
        <v>1</v>
      </c>
      <c r="P333" s="739">
        <v>766.36</v>
      </c>
      <c r="Q333" s="754">
        <v>1</v>
      </c>
      <c r="R333" s="738">
        <v>2</v>
      </c>
      <c r="S333" s="754">
        <v>1</v>
      </c>
      <c r="T333" s="821">
        <v>1</v>
      </c>
      <c r="U333" s="777">
        <v>1</v>
      </c>
    </row>
    <row r="334" spans="1:21" ht="14.4" customHeight="1" x14ac:dyDescent="0.3">
      <c r="A334" s="737">
        <v>7</v>
      </c>
      <c r="B334" s="738" t="s">
        <v>1972</v>
      </c>
      <c r="C334" s="738" t="s">
        <v>2209</v>
      </c>
      <c r="D334" s="819" t="s">
        <v>3275</v>
      </c>
      <c r="E334" s="820" t="s">
        <v>2225</v>
      </c>
      <c r="F334" s="738" t="s">
        <v>2204</v>
      </c>
      <c r="G334" s="738" t="s">
        <v>2620</v>
      </c>
      <c r="H334" s="738" t="s">
        <v>562</v>
      </c>
      <c r="I334" s="738" t="s">
        <v>2909</v>
      </c>
      <c r="J334" s="738" t="s">
        <v>2906</v>
      </c>
      <c r="K334" s="738" t="s">
        <v>2910</v>
      </c>
      <c r="L334" s="739">
        <v>233.95</v>
      </c>
      <c r="M334" s="739">
        <v>4211.0999999999995</v>
      </c>
      <c r="N334" s="738">
        <v>18</v>
      </c>
      <c r="O334" s="821">
        <v>2</v>
      </c>
      <c r="P334" s="739">
        <v>2105.5499999999997</v>
      </c>
      <c r="Q334" s="754">
        <v>0.5</v>
      </c>
      <c r="R334" s="738">
        <v>9</v>
      </c>
      <c r="S334" s="754">
        <v>0.5</v>
      </c>
      <c r="T334" s="821">
        <v>1</v>
      </c>
      <c r="U334" s="777">
        <v>0.5</v>
      </c>
    </row>
    <row r="335" spans="1:21" ht="14.4" customHeight="1" x14ac:dyDescent="0.3">
      <c r="A335" s="737">
        <v>7</v>
      </c>
      <c r="B335" s="738" t="s">
        <v>1972</v>
      </c>
      <c r="C335" s="738" t="s">
        <v>2209</v>
      </c>
      <c r="D335" s="819" t="s">
        <v>3275</v>
      </c>
      <c r="E335" s="820" t="s">
        <v>2225</v>
      </c>
      <c r="F335" s="738" t="s">
        <v>2204</v>
      </c>
      <c r="G335" s="738" t="s">
        <v>2911</v>
      </c>
      <c r="H335" s="738" t="s">
        <v>562</v>
      </c>
      <c r="I335" s="738" t="s">
        <v>2912</v>
      </c>
      <c r="J335" s="738" t="s">
        <v>2913</v>
      </c>
      <c r="K335" s="738" t="s">
        <v>2914</v>
      </c>
      <c r="L335" s="739">
        <v>113.93</v>
      </c>
      <c r="M335" s="739">
        <v>227.86</v>
      </c>
      <c r="N335" s="738">
        <v>2</v>
      </c>
      <c r="O335" s="821">
        <v>0.5</v>
      </c>
      <c r="P335" s="739">
        <v>227.86</v>
      </c>
      <c r="Q335" s="754">
        <v>1</v>
      </c>
      <c r="R335" s="738">
        <v>2</v>
      </c>
      <c r="S335" s="754">
        <v>1</v>
      </c>
      <c r="T335" s="821">
        <v>0.5</v>
      </c>
      <c r="U335" s="777">
        <v>1</v>
      </c>
    </row>
    <row r="336" spans="1:21" ht="14.4" customHeight="1" x14ac:dyDescent="0.3">
      <c r="A336" s="737">
        <v>7</v>
      </c>
      <c r="B336" s="738" t="s">
        <v>1972</v>
      </c>
      <c r="C336" s="738" t="s">
        <v>2209</v>
      </c>
      <c r="D336" s="819" t="s">
        <v>3275</v>
      </c>
      <c r="E336" s="820" t="s">
        <v>2225</v>
      </c>
      <c r="F336" s="738" t="s">
        <v>2204</v>
      </c>
      <c r="G336" s="738" t="s">
        <v>2798</v>
      </c>
      <c r="H336" s="738" t="s">
        <v>562</v>
      </c>
      <c r="I336" s="738" t="s">
        <v>2799</v>
      </c>
      <c r="J336" s="738" t="s">
        <v>2800</v>
      </c>
      <c r="K336" s="738" t="s">
        <v>2801</v>
      </c>
      <c r="L336" s="739">
        <v>668.54</v>
      </c>
      <c r="M336" s="739">
        <v>1337.08</v>
      </c>
      <c r="N336" s="738">
        <v>2</v>
      </c>
      <c r="O336" s="821">
        <v>1</v>
      </c>
      <c r="P336" s="739">
        <v>1337.08</v>
      </c>
      <c r="Q336" s="754">
        <v>1</v>
      </c>
      <c r="R336" s="738">
        <v>2</v>
      </c>
      <c r="S336" s="754">
        <v>1</v>
      </c>
      <c r="T336" s="821">
        <v>1</v>
      </c>
      <c r="U336" s="777">
        <v>1</v>
      </c>
    </row>
    <row r="337" spans="1:21" ht="14.4" customHeight="1" x14ac:dyDescent="0.3">
      <c r="A337" s="737">
        <v>7</v>
      </c>
      <c r="B337" s="738" t="s">
        <v>1972</v>
      </c>
      <c r="C337" s="738" t="s">
        <v>2209</v>
      </c>
      <c r="D337" s="819" t="s">
        <v>3275</v>
      </c>
      <c r="E337" s="820" t="s">
        <v>2225</v>
      </c>
      <c r="F337" s="738" t="s">
        <v>2204</v>
      </c>
      <c r="G337" s="738" t="s">
        <v>2629</v>
      </c>
      <c r="H337" s="738" t="s">
        <v>562</v>
      </c>
      <c r="I337" s="738" t="s">
        <v>2915</v>
      </c>
      <c r="J337" s="738" t="s">
        <v>2631</v>
      </c>
      <c r="K337" s="738" t="s">
        <v>2916</v>
      </c>
      <c r="L337" s="739">
        <v>0</v>
      </c>
      <c r="M337" s="739">
        <v>0</v>
      </c>
      <c r="N337" s="738">
        <v>15</v>
      </c>
      <c r="O337" s="821">
        <v>2</v>
      </c>
      <c r="P337" s="739">
        <v>0</v>
      </c>
      <c r="Q337" s="754"/>
      <c r="R337" s="738">
        <v>15</v>
      </c>
      <c r="S337" s="754">
        <v>1</v>
      </c>
      <c r="T337" s="821">
        <v>2</v>
      </c>
      <c r="U337" s="777">
        <v>1</v>
      </c>
    </row>
    <row r="338" spans="1:21" ht="14.4" customHeight="1" x14ac:dyDescent="0.3">
      <c r="A338" s="737">
        <v>7</v>
      </c>
      <c r="B338" s="738" t="s">
        <v>1972</v>
      </c>
      <c r="C338" s="738" t="s">
        <v>2209</v>
      </c>
      <c r="D338" s="819" t="s">
        <v>3275</v>
      </c>
      <c r="E338" s="820" t="s">
        <v>2225</v>
      </c>
      <c r="F338" s="738" t="s">
        <v>2204</v>
      </c>
      <c r="G338" s="738" t="s">
        <v>2629</v>
      </c>
      <c r="H338" s="738" t="s">
        <v>562</v>
      </c>
      <c r="I338" s="738" t="s">
        <v>2802</v>
      </c>
      <c r="J338" s="738" t="s">
        <v>2631</v>
      </c>
      <c r="K338" s="738" t="s">
        <v>2803</v>
      </c>
      <c r="L338" s="739">
        <v>3354.59</v>
      </c>
      <c r="M338" s="739">
        <v>77155.570000000007</v>
      </c>
      <c r="N338" s="738">
        <v>23</v>
      </c>
      <c r="O338" s="821">
        <v>5</v>
      </c>
      <c r="P338" s="739">
        <v>77155.570000000007</v>
      </c>
      <c r="Q338" s="754">
        <v>1</v>
      </c>
      <c r="R338" s="738">
        <v>23</v>
      </c>
      <c r="S338" s="754">
        <v>1</v>
      </c>
      <c r="T338" s="821">
        <v>5</v>
      </c>
      <c r="U338" s="777">
        <v>1</v>
      </c>
    </row>
    <row r="339" spans="1:21" ht="14.4" customHeight="1" x14ac:dyDescent="0.3">
      <c r="A339" s="737">
        <v>7</v>
      </c>
      <c r="B339" s="738" t="s">
        <v>1972</v>
      </c>
      <c r="C339" s="738" t="s">
        <v>2209</v>
      </c>
      <c r="D339" s="819" t="s">
        <v>3275</v>
      </c>
      <c r="E339" s="820" t="s">
        <v>2225</v>
      </c>
      <c r="F339" s="738" t="s">
        <v>2204</v>
      </c>
      <c r="G339" s="738" t="s">
        <v>2629</v>
      </c>
      <c r="H339" s="738" t="s">
        <v>562</v>
      </c>
      <c r="I339" s="738" t="s">
        <v>2917</v>
      </c>
      <c r="J339" s="738" t="s">
        <v>2631</v>
      </c>
      <c r="K339" s="738" t="s">
        <v>2918</v>
      </c>
      <c r="L339" s="739">
        <v>0</v>
      </c>
      <c r="M339" s="739">
        <v>0</v>
      </c>
      <c r="N339" s="738">
        <v>18</v>
      </c>
      <c r="O339" s="821">
        <v>3</v>
      </c>
      <c r="P339" s="739">
        <v>0</v>
      </c>
      <c r="Q339" s="754"/>
      <c r="R339" s="738">
        <v>18</v>
      </c>
      <c r="S339" s="754">
        <v>1</v>
      </c>
      <c r="T339" s="821">
        <v>3</v>
      </c>
      <c r="U339" s="777">
        <v>1</v>
      </c>
    </row>
    <row r="340" spans="1:21" ht="14.4" customHeight="1" x14ac:dyDescent="0.3">
      <c r="A340" s="737">
        <v>7</v>
      </c>
      <c r="B340" s="738" t="s">
        <v>1972</v>
      </c>
      <c r="C340" s="738" t="s">
        <v>2209</v>
      </c>
      <c r="D340" s="819" t="s">
        <v>3275</v>
      </c>
      <c r="E340" s="820" t="s">
        <v>2225</v>
      </c>
      <c r="F340" s="738" t="s">
        <v>2204</v>
      </c>
      <c r="G340" s="738" t="s">
        <v>2629</v>
      </c>
      <c r="H340" s="738" t="s">
        <v>562</v>
      </c>
      <c r="I340" s="738" t="s">
        <v>2709</v>
      </c>
      <c r="J340" s="738" t="s">
        <v>2631</v>
      </c>
      <c r="K340" s="738" t="s">
        <v>2638</v>
      </c>
      <c r="L340" s="739">
        <v>908.53</v>
      </c>
      <c r="M340" s="739">
        <v>10902.36</v>
      </c>
      <c r="N340" s="738">
        <v>12</v>
      </c>
      <c r="O340" s="821">
        <v>3</v>
      </c>
      <c r="P340" s="739">
        <v>8176.7699999999995</v>
      </c>
      <c r="Q340" s="754">
        <v>0.74999999999999989</v>
      </c>
      <c r="R340" s="738">
        <v>9</v>
      </c>
      <c r="S340" s="754">
        <v>0.75</v>
      </c>
      <c r="T340" s="821">
        <v>2</v>
      </c>
      <c r="U340" s="777">
        <v>0.66666666666666663</v>
      </c>
    </row>
    <row r="341" spans="1:21" ht="14.4" customHeight="1" x14ac:dyDescent="0.3">
      <c r="A341" s="737">
        <v>7</v>
      </c>
      <c r="B341" s="738" t="s">
        <v>1972</v>
      </c>
      <c r="C341" s="738" t="s">
        <v>2209</v>
      </c>
      <c r="D341" s="819" t="s">
        <v>3275</v>
      </c>
      <c r="E341" s="820" t="s">
        <v>2225</v>
      </c>
      <c r="F341" s="738" t="s">
        <v>2204</v>
      </c>
      <c r="G341" s="738" t="s">
        <v>2629</v>
      </c>
      <c r="H341" s="738" t="s">
        <v>562</v>
      </c>
      <c r="I341" s="738" t="s">
        <v>2630</v>
      </c>
      <c r="J341" s="738" t="s">
        <v>2631</v>
      </c>
      <c r="K341" s="738" t="s">
        <v>2632</v>
      </c>
      <c r="L341" s="739">
        <v>583.70000000000005</v>
      </c>
      <c r="M341" s="739">
        <v>1751.1000000000001</v>
      </c>
      <c r="N341" s="738">
        <v>3</v>
      </c>
      <c r="O341" s="821">
        <v>2</v>
      </c>
      <c r="P341" s="739">
        <v>1167.4000000000001</v>
      </c>
      <c r="Q341" s="754">
        <v>0.66666666666666663</v>
      </c>
      <c r="R341" s="738">
        <v>2</v>
      </c>
      <c r="S341" s="754">
        <v>0.66666666666666663</v>
      </c>
      <c r="T341" s="821">
        <v>1</v>
      </c>
      <c r="U341" s="777">
        <v>0.5</v>
      </c>
    </row>
    <row r="342" spans="1:21" ht="14.4" customHeight="1" x14ac:dyDescent="0.3">
      <c r="A342" s="737">
        <v>7</v>
      </c>
      <c r="B342" s="738" t="s">
        <v>1972</v>
      </c>
      <c r="C342" s="738" t="s">
        <v>2209</v>
      </c>
      <c r="D342" s="819" t="s">
        <v>3275</v>
      </c>
      <c r="E342" s="820" t="s">
        <v>2225</v>
      </c>
      <c r="F342" s="738" t="s">
        <v>2204</v>
      </c>
      <c r="G342" s="738" t="s">
        <v>2629</v>
      </c>
      <c r="H342" s="738" t="s">
        <v>562</v>
      </c>
      <c r="I342" s="738" t="s">
        <v>2804</v>
      </c>
      <c r="J342" s="738" t="s">
        <v>2631</v>
      </c>
      <c r="K342" s="738" t="s">
        <v>2805</v>
      </c>
      <c r="L342" s="739">
        <v>0</v>
      </c>
      <c r="M342" s="739">
        <v>0</v>
      </c>
      <c r="N342" s="738">
        <v>12</v>
      </c>
      <c r="O342" s="821">
        <v>2</v>
      </c>
      <c r="P342" s="739">
        <v>0</v>
      </c>
      <c r="Q342" s="754"/>
      <c r="R342" s="738">
        <v>12</v>
      </c>
      <c r="S342" s="754">
        <v>1</v>
      </c>
      <c r="T342" s="821">
        <v>2</v>
      </c>
      <c r="U342" s="777">
        <v>1</v>
      </c>
    </row>
    <row r="343" spans="1:21" ht="14.4" customHeight="1" x14ac:dyDescent="0.3">
      <c r="A343" s="737">
        <v>7</v>
      </c>
      <c r="B343" s="738" t="s">
        <v>1972</v>
      </c>
      <c r="C343" s="738" t="s">
        <v>2209</v>
      </c>
      <c r="D343" s="819" t="s">
        <v>3275</v>
      </c>
      <c r="E343" s="820" t="s">
        <v>2225</v>
      </c>
      <c r="F343" s="738" t="s">
        <v>2204</v>
      </c>
      <c r="G343" s="738" t="s">
        <v>2629</v>
      </c>
      <c r="H343" s="738" t="s">
        <v>562</v>
      </c>
      <c r="I343" s="738" t="s">
        <v>2633</v>
      </c>
      <c r="J343" s="738" t="s">
        <v>2631</v>
      </c>
      <c r="K343" s="738" t="s">
        <v>2634</v>
      </c>
      <c r="L343" s="739">
        <v>1677.3</v>
      </c>
      <c r="M343" s="739">
        <v>15095.7</v>
      </c>
      <c r="N343" s="738">
        <v>9</v>
      </c>
      <c r="O343" s="821">
        <v>2</v>
      </c>
      <c r="P343" s="739">
        <v>15095.7</v>
      </c>
      <c r="Q343" s="754">
        <v>1</v>
      </c>
      <c r="R343" s="738">
        <v>9</v>
      </c>
      <c r="S343" s="754">
        <v>1</v>
      </c>
      <c r="T343" s="821">
        <v>2</v>
      </c>
      <c r="U343" s="777">
        <v>1</v>
      </c>
    </row>
    <row r="344" spans="1:21" ht="14.4" customHeight="1" x14ac:dyDescent="0.3">
      <c r="A344" s="737">
        <v>7</v>
      </c>
      <c r="B344" s="738" t="s">
        <v>1972</v>
      </c>
      <c r="C344" s="738" t="s">
        <v>2209</v>
      </c>
      <c r="D344" s="819" t="s">
        <v>3275</v>
      </c>
      <c r="E344" s="820" t="s">
        <v>2225</v>
      </c>
      <c r="F344" s="738" t="s">
        <v>2204</v>
      </c>
      <c r="G344" s="738" t="s">
        <v>2629</v>
      </c>
      <c r="H344" s="738" t="s">
        <v>562</v>
      </c>
      <c r="I344" s="738" t="s">
        <v>2919</v>
      </c>
      <c r="J344" s="738" t="s">
        <v>2640</v>
      </c>
      <c r="K344" s="738" t="s">
        <v>2920</v>
      </c>
      <c r="L344" s="739">
        <v>0</v>
      </c>
      <c r="M344" s="739">
        <v>0</v>
      </c>
      <c r="N344" s="738">
        <v>3</v>
      </c>
      <c r="O344" s="821">
        <v>1</v>
      </c>
      <c r="P344" s="739">
        <v>0</v>
      </c>
      <c r="Q344" s="754"/>
      <c r="R344" s="738">
        <v>3</v>
      </c>
      <c r="S344" s="754">
        <v>1</v>
      </c>
      <c r="T344" s="821">
        <v>1</v>
      </c>
      <c r="U344" s="777">
        <v>1</v>
      </c>
    </row>
    <row r="345" spans="1:21" ht="14.4" customHeight="1" x14ac:dyDescent="0.3">
      <c r="A345" s="737">
        <v>7</v>
      </c>
      <c r="B345" s="738" t="s">
        <v>1972</v>
      </c>
      <c r="C345" s="738" t="s">
        <v>2209</v>
      </c>
      <c r="D345" s="819" t="s">
        <v>3275</v>
      </c>
      <c r="E345" s="820" t="s">
        <v>2225</v>
      </c>
      <c r="F345" s="738" t="s">
        <v>2204</v>
      </c>
      <c r="G345" s="738" t="s">
        <v>2629</v>
      </c>
      <c r="H345" s="738" t="s">
        <v>607</v>
      </c>
      <c r="I345" s="738" t="s">
        <v>2807</v>
      </c>
      <c r="J345" s="738" t="s">
        <v>2640</v>
      </c>
      <c r="K345" s="738" t="s">
        <v>2634</v>
      </c>
      <c r="L345" s="739">
        <v>1677.3</v>
      </c>
      <c r="M345" s="739">
        <v>5031.8999999999996</v>
      </c>
      <c r="N345" s="738">
        <v>3</v>
      </c>
      <c r="O345" s="821">
        <v>1</v>
      </c>
      <c r="P345" s="739">
        <v>5031.8999999999996</v>
      </c>
      <c r="Q345" s="754">
        <v>1</v>
      </c>
      <c r="R345" s="738">
        <v>3</v>
      </c>
      <c r="S345" s="754">
        <v>1</v>
      </c>
      <c r="T345" s="821">
        <v>1</v>
      </c>
      <c r="U345" s="777">
        <v>1</v>
      </c>
    </row>
    <row r="346" spans="1:21" ht="14.4" customHeight="1" x14ac:dyDescent="0.3">
      <c r="A346" s="737">
        <v>7</v>
      </c>
      <c r="B346" s="738" t="s">
        <v>1972</v>
      </c>
      <c r="C346" s="738" t="s">
        <v>2209</v>
      </c>
      <c r="D346" s="819" t="s">
        <v>3275</v>
      </c>
      <c r="E346" s="820" t="s">
        <v>2225</v>
      </c>
      <c r="F346" s="738" t="s">
        <v>2204</v>
      </c>
      <c r="G346" s="738" t="s">
        <v>2263</v>
      </c>
      <c r="H346" s="738" t="s">
        <v>562</v>
      </c>
      <c r="I346" s="738" t="s">
        <v>1246</v>
      </c>
      <c r="J346" s="738" t="s">
        <v>1247</v>
      </c>
      <c r="K346" s="738" t="s">
        <v>2264</v>
      </c>
      <c r="L346" s="739">
        <v>108.44</v>
      </c>
      <c r="M346" s="739">
        <v>216.88</v>
      </c>
      <c r="N346" s="738">
        <v>2</v>
      </c>
      <c r="O346" s="821">
        <v>1</v>
      </c>
      <c r="P346" s="739">
        <v>216.88</v>
      </c>
      <c r="Q346" s="754">
        <v>1</v>
      </c>
      <c r="R346" s="738">
        <v>2</v>
      </c>
      <c r="S346" s="754">
        <v>1</v>
      </c>
      <c r="T346" s="821">
        <v>1</v>
      </c>
      <c r="U346" s="777">
        <v>1</v>
      </c>
    </row>
    <row r="347" spans="1:21" ht="14.4" customHeight="1" x14ac:dyDescent="0.3">
      <c r="A347" s="737">
        <v>7</v>
      </c>
      <c r="B347" s="738" t="s">
        <v>1972</v>
      </c>
      <c r="C347" s="738" t="s">
        <v>2209</v>
      </c>
      <c r="D347" s="819" t="s">
        <v>3275</v>
      </c>
      <c r="E347" s="820" t="s">
        <v>2225</v>
      </c>
      <c r="F347" s="738" t="s">
        <v>2204</v>
      </c>
      <c r="G347" s="738" t="s">
        <v>2642</v>
      </c>
      <c r="H347" s="738" t="s">
        <v>562</v>
      </c>
      <c r="I347" s="738" t="s">
        <v>2815</v>
      </c>
      <c r="J347" s="738" t="s">
        <v>2644</v>
      </c>
      <c r="K347" s="738" t="s">
        <v>2650</v>
      </c>
      <c r="L347" s="739">
        <v>1195.75</v>
      </c>
      <c r="M347" s="739">
        <v>2391.5</v>
      </c>
      <c r="N347" s="738">
        <v>2</v>
      </c>
      <c r="O347" s="821">
        <v>0.5</v>
      </c>
      <c r="P347" s="739">
        <v>2391.5</v>
      </c>
      <c r="Q347" s="754">
        <v>1</v>
      </c>
      <c r="R347" s="738">
        <v>2</v>
      </c>
      <c r="S347" s="754">
        <v>1</v>
      </c>
      <c r="T347" s="821">
        <v>0.5</v>
      </c>
      <c r="U347" s="777">
        <v>1</v>
      </c>
    </row>
    <row r="348" spans="1:21" ht="14.4" customHeight="1" x14ac:dyDescent="0.3">
      <c r="A348" s="737">
        <v>7</v>
      </c>
      <c r="B348" s="738" t="s">
        <v>1972</v>
      </c>
      <c r="C348" s="738" t="s">
        <v>2209</v>
      </c>
      <c r="D348" s="819" t="s">
        <v>3275</v>
      </c>
      <c r="E348" s="820" t="s">
        <v>2225</v>
      </c>
      <c r="F348" s="738" t="s">
        <v>2204</v>
      </c>
      <c r="G348" s="738" t="s">
        <v>2642</v>
      </c>
      <c r="H348" s="738" t="s">
        <v>562</v>
      </c>
      <c r="I348" s="738" t="s">
        <v>2921</v>
      </c>
      <c r="J348" s="738" t="s">
        <v>2644</v>
      </c>
      <c r="K348" s="738" t="s">
        <v>2922</v>
      </c>
      <c r="L348" s="739">
        <v>459.65</v>
      </c>
      <c r="M348" s="739">
        <v>459.65</v>
      </c>
      <c r="N348" s="738">
        <v>1</v>
      </c>
      <c r="O348" s="821">
        <v>0.5</v>
      </c>
      <c r="P348" s="739"/>
      <c r="Q348" s="754">
        <v>0</v>
      </c>
      <c r="R348" s="738"/>
      <c r="S348" s="754">
        <v>0</v>
      </c>
      <c r="T348" s="821"/>
      <c r="U348" s="777">
        <v>0</v>
      </c>
    </row>
    <row r="349" spans="1:21" ht="14.4" customHeight="1" x14ac:dyDescent="0.3">
      <c r="A349" s="737">
        <v>7</v>
      </c>
      <c r="B349" s="738" t="s">
        <v>1972</v>
      </c>
      <c r="C349" s="738" t="s">
        <v>2209</v>
      </c>
      <c r="D349" s="819" t="s">
        <v>3275</v>
      </c>
      <c r="E349" s="820" t="s">
        <v>2225</v>
      </c>
      <c r="F349" s="738" t="s">
        <v>2204</v>
      </c>
      <c r="G349" s="738" t="s">
        <v>2642</v>
      </c>
      <c r="H349" s="738" t="s">
        <v>607</v>
      </c>
      <c r="I349" s="738" t="s">
        <v>2923</v>
      </c>
      <c r="J349" s="738" t="s">
        <v>2137</v>
      </c>
      <c r="K349" s="738" t="s">
        <v>2648</v>
      </c>
      <c r="L349" s="739">
        <v>597.88</v>
      </c>
      <c r="M349" s="739">
        <v>1195.76</v>
      </c>
      <c r="N349" s="738">
        <v>2</v>
      </c>
      <c r="O349" s="821">
        <v>0.5</v>
      </c>
      <c r="P349" s="739">
        <v>1195.76</v>
      </c>
      <c r="Q349" s="754">
        <v>1</v>
      </c>
      <c r="R349" s="738">
        <v>2</v>
      </c>
      <c r="S349" s="754">
        <v>1</v>
      </c>
      <c r="T349" s="821">
        <v>0.5</v>
      </c>
      <c r="U349" s="777">
        <v>1</v>
      </c>
    </row>
    <row r="350" spans="1:21" ht="14.4" customHeight="1" x14ac:dyDescent="0.3">
      <c r="A350" s="737">
        <v>7</v>
      </c>
      <c r="B350" s="738" t="s">
        <v>1972</v>
      </c>
      <c r="C350" s="738" t="s">
        <v>2209</v>
      </c>
      <c r="D350" s="819" t="s">
        <v>3275</v>
      </c>
      <c r="E350" s="820" t="s">
        <v>2225</v>
      </c>
      <c r="F350" s="738" t="s">
        <v>2204</v>
      </c>
      <c r="G350" s="738" t="s">
        <v>2642</v>
      </c>
      <c r="H350" s="738" t="s">
        <v>562</v>
      </c>
      <c r="I350" s="738" t="s">
        <v>2824</v>
      </c>
      <c r="J350" s="738" t="s">
        <v>2825</v>
      </c>
      <c r="K350" s="738" t="s">
        <v>2650</v>
      </c>
      <c r="L350" s="739">
        <v>1715.48</v>
      </c>
      <c r="M350" s="739">
        <v>5146.4400000000005</v>
      </c>
      <c r="N350" s="738">
        <v>3</v>
      </c>
      <c r="O350" s="821">
        <v>1</v>
      </c>
      <c r="P350" s="739">
        <v>3430.96</v>
      </c>
      <c r="Q350" s="754">
        <v>0.66666666666666663</v>
      </c>
      <c r="R350" s="738">
        <v>2</v>
      </c>
      <c r="S350" s="754">
        <v>0.66666666666666663</v>
      </c>
      <c r="T350" s="821">
        <v>0.5</v>
      </c>
      <c r="U350" s="777">
        <v>0.5</v>
      </c>
    </row>
    <row r="351" spans="1:21" ht="14.4" customHeight="1" x14ac:dyDescent="0.3">
      <c r="A351" s="737">
        <v>7</v>
      </c>
      <c r="B351" s="738" t="s">
        <v>1972</v>
      </c>
      <c r="C351" s="738" t="s">
        <v>2209</v>
      </c>
      <c r="D351" s="819" t="s">
        <v>3275</v>
      </c>
      <c r="E351" s="820" t="s">
        <v>2225</v>
      </c>
      <c r="F351" s="738" t="s">
        <v>2204</v>
      </c>
      <c r="G351" s="738" t="s">
        <v>2642</v>
      </c>
      <c r="H351" s="738" t="s">
        <v>562</v>
      </c>
      <c r="I351" s="738" t="s">
        <v>2924</v>
      </c>
      <c r="J351" s="738" t="s">
        <v>2825</v>
      </c>
      <c r="K351" s="738" t="s">
        <v>2648</v>
      </c>
      <c r="L351" s="739">
        <v>1286.19</v>
      </c>
      <c r="M351" s="739">
        <v>2572.38</v>
      </c>
      <c r="N351" s="738">
        <v>2</v>
      </c>
      <c r="O351" s="821">
        <v>0.5</v>
      </c>
      <c r="P351" s="739">
        <v>2572.38</v>
      </c>
      <c r="Q351" s="754">
        <v>1</v>
      </c>
      <c r="R351" s="738">
        <v>2</v>
      </c>
      <c r="S351" s="754">
        <v>1</v>
      </c>
      <c r="T351" s="821">
        <v>0.5</v>
      </c>
      <c r="U351" s="777">
        <v>1</v>
      </c>
    </row>
    <row r="352" spans="1:21" ht="14.4" customHeight="1" x14ac:dyDescent="0.3">
      <c r="A352" s="737">
        <v>7</v>
      </c>
      <c r="B352" s="738" t="s">
        <v>1972</v>
      </c>
      <c r="C352" s="738" t="s">
        <v>2209</v>
      </c>
      <c r="D352" s="819" t="s">
        <v>3275</v>
      </c>
      <c r="E352" s="820" t="s">
        <v>2225</v>
      </c>
      <c r="F352" s="738" t="s">
        <v>2204</v>
      </c>
      <c r="G352" s="738" t="s">
        <v>2925</v>
      </c>
      <c r="H352" s="738" t="s">
        <v>607</v>
      </c>
      <c r="I352" s="738" t="s">
        <v>2926</v>
      </c>
      <c r="J352" s="738" t="s">
        <v>2155</v>
      </c>
      <c r="K352" s="738" t="s">
        <v>2927</v>
      </c>
      <c r="L352" s="739">
        <v>245.91</v>
      </c>
      <c r="M352" s="739">
        <v>491.82</v>
      </c>
      <c r="N352" s="738">
        <v>2</v>
      </c>
      <c r="O352" s="821">
        <v>1</v>
      </c>
      <c r="P352" s="739"/>
      <c r="Q352" s="754">
        <v>0</v>
      </c>
      <c r="R352" s="738"/>
      <c r="S352" s="754">
        <v>0</v>
      </c>
      <c r="T352" s="821"/>
      <c r="U352" s="777">
        <v>0</v>
      </c>
    </row>
    <row r="353" spans="1:21" ht="14.4" customHeight="1" x14ac:dyDescent="0.3">
      <c r="A353" s="737">
        <v>7</v>
      </c>
      <c r="B353" s="738" t="s">
        <v>1972</v>
      </c>
      <c r="C353" s="738" t="s">
        <v>2209</v>
      </c>
      <c r="D353" s="819" t="s">
        <v>3275</v>
      </c>
      <c r="E353" s="820" t="s">
        <v>2225</v>
      </c>
      <c r="F353" s="738" t="s">
        <v>2204</v>
      </c>
      <c r="G353" s="738" t="s">
        <v>2563</v>
      </c>
      <c r="H353" s="738" t="s">
        <v>562</v>
      </c>
      <c r="I353" s="738" t="s">
        <v>2928</v>
      </c>
      <c r="J353" s="738" t="s">
        <v>2929</v>
      </c>
      <c r="K353" s="738" t="s">
        <v>2930</v>
      </c>
      <c r="L353" s="739">
        <v>409.77</v>
      </c>
      <c r="M353" s="739">
        <v>819.54</v>
      </c>
      <c r="N353" s="738">
        <v>2</v>
      </c>
      <c r="O353" s="821">
        <v>0.5</v>
      </c>
      <c r="P353" s="739">
        <v>819.54</v>
      </c>
      <c r="Q353" s="754">
        <v>1</v>
      </c>
      <c r="R353" s="738">
        <v>2</v>
      </c>
      <c r="S353" s="754">
        <v>1</v>
      </c>
      <c r="T353" s="821">
        <v>0.5</v>
      </c>
      <c r="U353" s="777">
        <v>1</v>
      </c>
    </row>
    <row r="354" spans="1:21" ht="14.4" customHeight="1" x14ac:dyDescent="0.3">
      <c r="A354" s="737">
        <v>7</v>
      </c>
      <c r="B354" s="738" t="s">
        <v>1972</v>
      </c>
      <c r="C354" s="738" t="s">
        <v>2209</v>
      </c>
      <c r="D354" s="819" t="s">
        <v>3275</v>
      </c>
      <c r="E354" s="820" t="s">
        <v>2225</v>
      </c>
      <c r="F354" s="738" t="s">
        <v>2204</v>
      </c>
      <c r="G354" s="738" t="s">
        <v>2651</v>
      </c>
      <c r="H354" s="738" t="s">
        <v>562</v>
      </c>
      <c r="I354" s="738" t="s">
        <v>2931</v>
      </c>
      <c r="J354" s="738" t="s">
        <v>2653</v>
      </c>
      <c r="K354" s="738" t="s">
        <v>2932</v>
      </c>
      <c r="L354" s="739">
        <v>583.70000000000005</v>
      </c>
      <c r="M354" s="739">
        <v>3502.2000000000003</v>
      </c>
      <c r="N354" s="738">
        <v>6</v>
      </c>
      <c r="O354" s="821">
        <v>2</v>
      </c>
      <c r="P354" s="739"/>
      <c r="Q354" s="754">
        <v>0</v>
      </c>
      <c r="R354" s="738"/>
      <c r="S354" s="754">
        <v>0</v>
      </c>
      <c r="T354" s="821"/>
      <c r="U354" s="777">
        <v>0</v>
      </c>
    </row>
    <row r="355" spans="1:21" ht="14.4" customHeight="1" x14ac:dyDescent="0.3">
      <c r="A355" s="737">
        <v>7</v>
      </c>
      <c r="B355" s="738" t="s">
        <v>1972</v>
      </c>
      <c r="C355" s="738" t="s">
        <v>2209</v>
      </c>
      <c r="D355" s="819" t="s">
        <v>3275</v>
      </c>
      <c r="E355" s="820" t="s">
        <v>2225</v>
      </c>
      <c r="F355" s="738" t="s">
        <v>2204</v>
      </c>
      <c r="G355" s="738" t="s">
        <v>2651</v>
      </c>
      <c r="H355" s="738" t="s">
        <v>562</v>
      </c>
      <c r="I355" s="738" t="s">
        <v>2933</v>
      </c>
      <c r="J355" s="738" t="s">
        <v>2653</v>
      </c>
      <c r="K355" s="738" t="s">
        <v>2934</v>
      </c>
      <c r="L355" s="739">
        <v>0</v>
      </c>
      <c r="M355" s="739">
        <v>0</v>
      </c>
      <c r="N355" s="738">
        <v>3</v>
      </c>
      <c r="O355" s="821">
        <v>1</v>
      </c>
      <c r="P355" s="739">
        <v>0</v>
      </c>
      <c r="Q355" s="754"/>
      <c r="R355" s="738">
        <v>3</v>
      </c>
      <c r="S355" s="754">
        <v>1</v>
      </c>
      <c r="T355" s="821">
        <v>1</v>
      </c>
      <c r="U355" s="777">
        <v>1</v>
      </c>
    </row>
    <row r="356" spans="1:21" ht="14.4" customHeight="1" x14ac:dyDescent="0.3">
      <c r="A356" s="737">
        <v>7</v>
      </c>
      <c r="B356" s="738" t="s">
        <v>1972</v>
      </c>
      <c r="C356" s="738" t="s">
        <v>2209</v>
      </c>
      <c r="D356" s="819" t="s">
        <v>3275</v>
      </c>
      <c r="E356" s="820" t="s">
        <v>2225</v>
      </c>
      <c r="F356" s="738" t="s">
        <v>2204</v>
      </c>
      <c r="G356" s="738" t="s">
        <v>2651</v>
      </c>
      <c r="H356" s="738" t="s">
        <v>562</v>
      </c>
      <c r="I356" s="738" t="s">
        <v>2935</v>
      </c>
      <c r="J356" s="738" t="s">
        <v>2653</v>
      </c>
      <c r="K356" s="738" t="s">
        <v>2936</v>
      </c>
      <c r="L356" s="739">
        <v>0</v>
      </c>
      <c r="M356" s="739">
        <v>0</v>
      </c>
      <c r="N356" s="738">
        <v>6</v>
      </c>
      <c r="O356" s="821">
        <v>1</v>
      </c>
      <c r="P356" s="739">
        <v>0</v>
      </c>
      <c r="Q356" s="754"/>
      <c r="R356" s="738">
        <v>6</v>
      </c>
      <c r="S356" s="754">
        <v>1</v>
      </c>
      <c r="T356" s="821">
        <v>1</v>
      </c>
      <c r="U356" s="777">
        <v>1</v>
      </c>
    </row>
    <row r="357" spans="1:21" ht="14.4" customHeight="1" x14ac:dyDescent="0.3">
      <c r="A357" s="737">
        <v>7</v>
      </c>
      <c r="B357" s="738" t="s">
        <v>1972</v>
      </c>
      <c r="C357" s="738" t="s">
        <v>2209</v>
      </c>
      <c r="D357" s="819" t="s">
        <v>3275</v>
      </c>
      <c r="E357" s="820" t="s">
        <v>2225</v>
      </c>
      <c r="F357" s="738" t="s">
        <v>2204</v>
      </c>
      <c r="G357" s="738" t="s">
        <v>2319</v>
      </c>
      <c r="H357" s="738" t="s">
        <v>562</v>
      </c>
      <c r="I357" s="738" t="s">
        <v>2719</v>
      </c>
      <c r="J357" s="738" t="s">
        <v>2720</v>
      </c>
      <c r="K357" s="738" t="s">
        <v>2721</v>
      </c>
      <c r="L357" s="739">
        <v>140.94999999999999</v>
      </c>
      <c r="M357" s="739">
        <v>1691.3999999999999</v>
      </c>
      <c r="N357" s="738">
        <v>12</v>
      </c>
      <c r="O357" s="821">
        <v>1</v>
      </c>
      <c r="P357" s="739">
        <v>845.69999999999993</v>
      </c>
      <c r="Q357" s="754">
        <v>0.5</v>
      </c>
      <c r="R357" s="738">
        <v>6</v>
      </c>
      <c r="S357" s="754">
        <v>0.5</v>
      </c>
      <c r="T357" s="821">
        <v>0.5</v>
      </c>
      <c r="U357" s="777">
        <v>0.5</v>
      </c>
    </row>
    <row r="358" spans="1:21" ht="14.4" customHeight="1" x14ac:dyDescent="0.3">
      <c r="A358" s="737">
        <v>7</v>
      </c>
      <c r="B358" s="738" t="s">
        <v>1972</v>
      </c>
      <c r="C358" s="738" t="s">
        <v>2209</v>
      </c>
      <c r="D358" s="819" t="s">
        <v>3275</v>
      </c>
      <c r="E358" s="820" t="s">
        <v>2225</v>
      </c>
      <c r="F358" s="738" t="s">
        <v>2204</v>
      </c>
      <c r="G358" s="738" t="s">
        <v>2319</v>
      </c>
      <c r="H358" s="738" t="s">
        <v>562</v>
      </c>
      <c r="I358" s="738" t="s">
        <v>2937</v>
      </c>
      <c r="J358" s="738" t="s">
        <v>2938</v>
      </c>
      <c r="K358" s="738" t="s">
        <v>2939</v>
      </c>
      <c r="L358" s="739">
        <v>300.68</v>
      </c>
      <c r="M358" s="739">
        <v>902.04</v>
      </c>
      <c r="N358" s="738">
        <v>3</v>
      </c>
      <c r="O358" s="821">
        <v>1.5</v>
      </c>
      <c r="P358" s="739">
        <v>601.36</v>
      </c>
      <c r="Q358" s="754">
        <v>0.66666666666666674</v>
      </c>
      <c r="R358" s="738">
        <v>2</v>
      </c>
      <c r="S358" s="754">
        <v>0.66666666666666663</v>
      </c>
      <c r="T358" s="821">
        <v>1</v>
      </c>
      <c r="U358" s="777">
        <v>0.66666666666666663</v>
      </c>
    </row>
    <row r="359" spans="1:21" ht="14.4" customHeight="1" x14ac:dyDescent="0.3">
      <c r="A359" s="737">
        <v>7</v>
      </c>
      <c r="B359" s="738" t="s">
        <v>1972</v>
      </c>
      <c r="C359" s="738" t="s">
        <v>2209</v>
      </c>
      <c r="D359" s="819" t="s">
        <v>3275</v>
      </c>
      <c r="E359" s="820" t="s">
        <v>2225</v>
      </c>
      <c r="F359" s="738" t="s">
        <v>2204</v>
      </c>
      <c r="G359" s="738" t="s">
        <v>2319</v>
      </c>
      <c r="H359" s="738" t="s">
        <v>562</v>
      </c>
      <c r="I359" s="738" t="s">
        <v>2940</v>
      </c>
      <c r="J359" s="738" t="s">
        <v>2324</v>
      </c>
      <c r="K359" s="738" t="s">
        <v>2941</v>
      </c>
      <c r="L359" s="739">
        <v>0</v>
      </c>
      <c r="M359" s="739">
        <v>0</v>
      </c>
      <c r="N359" s="738">
        <v>2</v>
      </c>
      <c r="O359" s="821">
        <v>0.5</v>
      </c>
      <c r="P359" s="739"/>
      <c r="Q359" s="754"/>
      <c r="R359" s="738"/>
      <c r="S359" s="754">
        <v>0</v>
      </c>
      <c r="T359" s="821"/>
      <c r="U359" s="777">
        <v>0</v>
      </c>
    </row>
    <row r="360" spans="1:21" ht="14.4" customHeight="1" x14ac:dyDescent="0.3">
      <c r="A360" s="737">
        <v>7</v>
      </c>
      <c r="B360" s="738" t="s">
        <v>1972</v>
      </c>
      <c r="C360" s="738" t="s">
        <v>2209</v>
      </c>
      <c r="D360" s="819" t="s">
        <v>3275</v>
      </c>
      <c r="E360" s="820" t="s">
        <v>2225</v>
      </c>
      <c r="F360" s="738" t="s">
        <v>2204</v>
      </c>
      <c r="G360" s="738" t="s">
        <v>2319</v>
      </c>
      <c r="H360" s="738" t="s">
        <v>562</v>
      </c>
      <c r="I360" s="738" t="s">
        <v>2942</v>
      </c>
      <c r="J360" s="738" t="s">
        <v>2943</v>
      </c>
      <c r="K360" s="738" t="s">
        <v>2322</v>
      </c>
      <c r="L360" s="739">
        <v>187.92</v>
      </c>
      <c r="M360" s="739">
        <v>375.84</v>
      </c>
      <c r="N360" s="738">
        <v>2</v>
      </c>
      <c r="O360" s="821">
        <v>1</v>
      </c>
      <c r="P360" s="739"/>
      <c r="Q360" s="754">
        <v>0</v>
      </c>
      <c r="R360" s="738"/>
      <c r="S360" s="754">
        <v>0</v>
      </c>
      <c r="T360" s="821"/>
      <c r="U360" s="777">
        <v>0</v>
      </c>
    </row>
    <row r="361" spans="1:21" ht="14.4" customHeight="1" x14ac:dyDescent="0.3">
      <c r="A361" s="737">
        <v>7</v>
      </c>
      <c r="B361" s="738" t="s">
        <v>1972</v>
      </c>
      <c r="C361" s="738" t="s">
        <v>2209</v>
      </c>
      <c r="D361" s="819" t="s">
        <v>3275</v>
      </c>
      <c r="E361" s="820" t="s">
        <v>2225</v>
      </c>
      <c r="F361" s="738" t="s">
        <v>2204</v>
      </c>
      <c r="G361" s="738" t="s">
        <v>2331</v>
      </c>
      <c r="H361" s="738" t="s">
        <v>562</v>
      </c>
      <c r="I361" s="738" t="s">
        <v>2440</v>
      </c>
      <c r="J361" s="738" t="s">
        <v>2333</v>
      </c>
      <c r="K361" s="738" t="s">
        <v>2441</v>
      </c>
      <c r="L361" s="739">
        <v>50.32</v>
      </c>
      <c r="M361" s="739">
        <v>150.96</v>
      </c>
      <c r="N361" s="738">
        <v>3</v>
      </c>
      <c r="O361" s="821">
        <v>1</v>
      </c>
      <c r="P361" s="739"/>
      <c r="Q361" s="754">
        <v>0</v>
      </c>
      <c r="R361" s="738"/>
      <c r="S361" s="754">
        <v>0</v>
      </c>
      <c r="T361" s="821"/>
      <c r="U361" s="777">
        <v>0</v>
      </c>
    </row>
    <row r="362" spans="1:21" ht="14.4" customHeight="1" x14ac:dyDescent="0.3">
      <c r="A362" s="737">
        <v>7</v>
      </c>
      <c r="B362" s="738" t="s">
        <v>1972</v>
      </c>
      <c r="C362" s="738" t="s">
        <v>2209</v>
      </c>
      <c r="D362" s="819" t="s">
        <v>3275</v>
      </c>
      <c r="E362" s="820" t="s">
        <v>2225</v>
      </c>
      <c r="F362" s="738" t="s">
        <v>2204</v>
      </c>
      <c r="G362" s="738" t="s">
        <v>2331</v>
      </c>
      <c r="H362" s="738" t="s">
        <v>562</v>
      </c>
      <c r="I362" s="738" t="s">
        <v>2332</v>
      </c>
      <c r="J362" s="738" t="s">
        <v>2333</v>
      </c>
      <c r="K362" s="738" t="s">
        <v>2334</v>
      </c>
      <c r="L362" s="739">
        <v>299.83999999999997</v>
      </c>
      <c r="M362" s="739">
        <v>4197.76</v>
      </c>
      <c r="N362" s="738">
        <v>14</v>
      </c>
      <c r="O362" s="821">
        <v>8.5</v>
      </c>
      <c r="P362" s="739">
        <v>2698.56</v>
      </c>
      <c r="Q362" s="754">
        <v>0.64285714285714279</v>
      </c>
      <c r="R362" s="738">
        <v>9</v>
      </c>
      <c r="S362" s="754">
        <v>0.6428571428571429</v>
      </c>
      <c r="T362" s="821">
        <v>5.5</v>
      </c>
      <c r="U362" s="777">
        <v>0.6470588235294118</v>
      </c>
    </row>
    <row r="363" spans="1:21" ht="14.4" customHeight="1" x14ac:dyDescent="0.3">
      <c r="A363" s="737">
        <v>7</v>
      </c>
      <c r="B363" s="738" t="s">
        <v>1972</v>
      </c>
      <c r="C363" s="738" t="s">
        <v>2209</v>
      </c>
      <c r="D363" s="819" t="s">
        <v>3275</v>
      </c>
      <c r="E363" s="820" t="s">
        <v>2225</v>
      </c>
      <c r="F363" s="738" t="s">
        <v>2204</v>
      </c>
      <c r="G363" s="738" t="s">
        <v>2331</v>
      </c>
      <c r="H363" s="738" t="s">
        <v>562</v>
      </c>
      <c r="I363" s="738" t="s">
        <v>2944</v>
      </c>
      <c r="J363" s="738" t="s">
        <v>2333</v>
      </c>
      <c r="K363" s="738" t="s">
        <v>2945</v>
      </c>
      <c r="L363" s="739">
        <v>150.94</v>
      </c>
      <c r="M363" s="739">
        <v>150.94</v>
      </c>
      <c r="N363" s="738">
        <v>1</v>
      </c>
      <c r="O363" s="821">
        <v>0.5</v>
      </c>
      <c r="P363" s="739">
        <v>150.94</v>
      </c>
      <c r="Q363" s="754">
        <v>1</v>
      </c>
      <c r="R363" s="738">
        <v>1</v>
      </c>
      <c r="S363" s="754">
        <v>1</v>
      </c>
      <c r="T363" s="821">
        <v>0.5</v>
      </c>
      <c r="U363" s="777">
        <v>1</v>
      </c>
    </row>
    <row r="364" spans="1:21" ht="14.4" customHeight="1" x14ac:dyDescent="0.3">
      <c r="A364" s="737">
        <v>7</v>
      </c>
      <c r="B364" s="738" t="s">
        <v>1972</v>
      </c>
      <c r="C364" s="738" t="s">
        <v>2209</v>
      </c>
      <c r="D364" s="819" t="s">
        <v>3275</v>
      </c>
      <c r="E364" s="820" t="s">
        <v>2225</v>
      </c>
      <c r="F364" s="738" t="s">
        <v>2204</v>
      </c>
      <c r="G364" s="738" t="s">
        <v>2331</v>
      </c>
      <c r="H364" s="738" t="s">
        <v>562</v>
      </c>
      <c r="I364" s="738" t="s">
        <v>2676</v>
      </c>
      <c r="J364" s="738" t="s">
        <v>2677</v>
      </c>
      <c r="K364" s="738" t="s">
        <v>2678</v>
      </c>
      <c r="L364" s="739">
        <v>50.32</v>
      </c>
      <c r="M364" s="739">
        <v>150.96</v>
      </c>
      <c r="N364" s="738">
        <v>3</v>
      </c>
      <c r="O364" s="821">
        <v>1</v>
      </c>
      <c r="P364" s="739">
        <v>150.96</v>
      </c>
      <c r="Q364" s="754">
        <v>1</v>
      </c>
      <c r="R364" s="738">
        <v>3</v>
      </c>
      <c r="S364" s="754">
        <v>1</v>
      </c>
      <c r="T364" s="821">
        <v>1</v>
      </c>
      <c r="U364" s="777">
        <v>1</v>
      </c>
    </row>
    <row r="365" spans="1:21" ht="14.4" customHeight="1" x14ac:dyDescent="0.3">
      <c r="A365" s="737">
        <v>7</v>
      </c>
      <c r="B365" s="738" t="s">
        <v>1972</v>
      </c>
      <c r="C365" s="738" t="s">
        <v>2209</v>
      </c>
      <c r="D365" s="819" t="s">
        <v>3275</v>
      </c>
      <c r="E365" s="820" t="s">
        <v>2225</v>
      </c>
      <c r="F365" s="738" t="s">
        <v>2204</v>
      </c>
      <c r="G365" s="738" t="s">
        <v>2331</v>
      </c>
      <c r="H365" s="738" t="s">
        <v>562</v>
      </c>
      <c r="I365" s="738" t="s">
        <v>2946</v>
      </c>
      <c r="J365" s="738" t="s">
        <v>2333</v>
      </c>
      <c r="K365" s="738" t="s">
        <v>2947</v>
      </c>
      <c r="L365" s="739">
        <v>0</v>
      </c>
      <c r="M365" s="739">
        <v>0</v>
      </c>
      <c r="N365" s="738">
        <v>3</v>
      </c>
      <c r="O365" s="821">
        <v>1</v>
      </c>
      <c r="P365" s="739">
        <v>0</v>
      </c>
      <c r="Q365" s="754"/>
      <c r="R365" s="738">
        <v>1</v>
      </c>
      <c r="S365" s="754">
        <v>0.33333333333333331</v>
      </c>
      <c r="T365" s="821">
        <v>0.5</v>
      </c>
      <c r="U365" s="777">
        <v>0.5</v>
      </c>
    </row>
    <row r="366" spans="1:21" ht="14.4" customHeight="1" x14ac:dyDescent="0.3">
      <c r="A366" s="737">
        <v>7</v>
      </c>
      <c r="B366" s="738" t="s">
        <v>1972</v>
      </c>
      <c r="C366" s="738" t="s">
        <v>2209</v>
      </c>
      <c r="D366" s="819" t="s">
        <v>3275</v>
      </c>
      <c r="E366" s="820" t="s">
        <v>2225</v>
      </c>
      <c r="F366" s="738" t="s">
        <v>2204</v>
      </c>
      <c r="G366" s="738" t="s">
        <v>2868</v>
      </c>
      <c r="H366" s="738" t="s">
        <v>607</v>
      </c>
      <c r="I366" s="738" t="s">
        <v>2869</v>
      </c>
      <c r="J366" s="738" t="s">
        <v>2870</v>
      </c>
      <c r="K366" s="738" t="s">
        <v>2871</v>
      </c>
      <c r="L366" s="739">
        <v>65.36</v>
      </c>
      <c r="M366" s="739">
        <v>196.07999999999998</v>
      </c>
      <c r="N366" s="738">
        <v>3</v>
      </c>
      <c r="O366" s="821">
        <v>1</v>
      </c>
      <c r="P366" s="739">
        <v>196.07999999999998</v>
      </c>
      <c r="Q366" s="754">
        <v>1</v>
      </c>
      <c r="R366" s="738">
        <v>3</v>
      </c>
      <c r="S366" s="754">
        <v>1</v>
      </c>
      <c r="T366" s="821">
        <v>1</v>
      </c>
      <c r="U366" s="777">
        <v>1</v>
      </c>
    </row>
    <row r="367" spans="1:21" ht="14.4" customHeight="1" x14ac:dyDescent="0.3">
      <c r="A367" s="737">
        <v>7</v>
      </c>
      <c r="B367" s="738" t="s">
        <v>1972</v>
      </c>
      <c r="C367" s="738" t="s">
        <v>2209</v>
      </c>
      <c r="D367" s="819" t="s">
        <v>3275</v>
      </c>
      <c r="E367" s="820" t="s">
        <v>2225</v>
      </c>
      <c r="F367" s="738" t="s">
        <v>2204</v>
      </c>
      <c r="G367" s="738" t="s">
        <v>2683</v>
      </c>
      <c r="H367" s="738" t="s">
        <v>562</v>
      </c>
      <c r="I367" s="738" t="s">
        <v>2684</v>
      </c>
      <c r="J367" s="738" t="s">
        <v>2685</v>
      </c>
      <c r="K367" s="738" t="s">
        <v>2686</v>
      </c>
      <c r="L367" s="739">
        <v>1112.45</v>
      </c>
      <c r="M367" s="739">
        <v>7787.1500000000005</v>
      </c>
      <c r="N367" s="738">
        <v>7</v>
      </c>
      <c r="O367" s="821">
        <v>2</v>
      </c>
      <c r="P367" s="739">
        <v>4449.8</v>
      </c>
      <c r="Q367" s="754">
        <v>0.5714285714285714</v>
      </c>
      <c r="R367" s="738">
        <v>4</v>
      </c>
      <c r="S367" s="754">
        <v>0.5714285714285714</v>
      </c>
      <c r="T367" s="821">
        <v>1</v>
      </c>
      <c r="U367" s="777">
        <v>0.5</v>
      </c>
    </row>
    <row r="368" spans="1:21" ht="14.4" customHeight="1" x14ac:dyDescent="0.3">
      <c r="A368" s="737">
        <v>7</v>
      </c>
      <c r="B368" s="738" t="s">
        <v>1972</v>
      </c>
      <c r="C368" s="738" t="s">
        <v>2209</v>
      </c>
      <c r="D368" s="819" t="s">
        <v>3275</v>
      </c>
      <c r="E368" s="820" t="s">
        <v>2225</v>
      </c>
      <c r="F368" s="738" t="s">
        <v>2204</v>
      </c>
      <c r="G368" s="738" t="s">
        <v>2683</v>
      </c>
      <c r="H368" s="738" t="s">
        <v>562</v>
      </c>
      <c r="I368" s="738" t="s">
        <v>2872</v>
      </c>
      <c r="J368" s="738" t="s">
        <v>2685</v>
      </c>
      <c r="K368" s="738" t="s">
        <v>2873</v>
      </c>
      <c r="L368" s="739">
        <v>2146.12</v>
      </c>
      <c r="M368" s="739">
        <v>21461.199999999997</v>
      </c>
      <c r="N368" s="738">
        <v>10</v>
      </c>
      <c r="O368" s="821">
        <v>3</v>
      </c>
      <c r="P368" s="739">
        <v>21461.199999999997</v>
      </c>
      <c r="Q368" s="754">
        <v>1</v>
      </c>
      <c r="R368" s="738">
        <v>10</v>
      </c>
      <c r="S368" s="754">
        <v>1</v>
      </c>
      <c r="T368" s="821">
        <v>3</v>
      </c>
      <c r="U368" s="777">
        <v>1</v>
      </c>
    </row>
    <row r="369" spans="1:21" ht="14.4" customHeight="1" x14ac:dyDescent="0.3">
      <c r="A369" s="737">
        <v>7</v>
      </c>
      <c r="B369" s="738" t="s">
        <v>1972</v>
      </c>
      <c r="C369" s="738" t="s">
        <v>2209</v>
      </c>
      <c r="D369" s="819" t="s">
        <v>3275</v>
      </c>
      <c r="E369" s="820" t="s">
        <v>2225</v>
      </c>
      <c r="F369" s="738" t="s">
        <v>2204</v>
      </c>
      <c r="G369" s="738" t="s">
        <v>2683</v>
      </c>
      <c r="H369" s="738" t="s">
        <v>562</v>
      </c>
      <c r="I369" s="738" t="s">
        <v>2874</v>
      </c>
      <c r="J369" s="738" t="s">
        <v>2685</v>
      </c>
      <c r="K369" s="738" t="s">
        <v>2875</v>
      </c>
      <c r="L369" s="739">
        <v>3690.52</v>
      </c>
      <c r="M369" s="739">
        <v>33214.68</v>
      </c>
      <c r="N369" s="738">
        <v>9</v>
      </c>
      <c r="O369" s="821">
        <v>2</v>
      </c>
      <c r="P369" s="739">
        <v>11071.56</v>
      </c>
      <c r="Q369" s="754">
        <v>0.33333333333333331</v>
      </c>
      <c r="R369" s="738">
        <v>3</v>
      </c>
      <c r="S369" s="754">
        <v>0.33333333333333331</v>
      </c>
      <c r="T369" s="821">
        <v>1</v>
      </c>
      <c r="U369" s="777">
        <v>0.5</v>
      </c>
    </row>
    <row r="370" spans="1:21" ht="14.4" customHeight="1" x14ac:dyDescent="0.3">
      <c r="A370" s="737">
        <v>7</v>
      </c>
      <c r="B370" s="738" t="s">
        <v>1972</v>
      </c>
      <c r="C370" s="738" t="s">
        <v>2209</v>
      </c>
      <c r="D370" s="819" t="s">
        <v>3275</v>
      </c>
      <c r="E370" s="820" t="s">
        <v>2229</v>
      </c>
      <c r="F370" s="738" t="s">
        <v>2204</v>
      </c>
      <c r="G370" s="738" t="s">
        <v>2517</v>
      </c>
      <c r="H370" s="738" t="s">
        <v>562</v>
      </c>
      <c r="I370" s="738" t="s">
        <v>2518</v>
      </c>
      <c r="J370" s="738" t="s">
        <v>2519</v>
      </c>
      <c r="K370" s="738" t="s">
        <v>2520</v>
      </c>
      <c r="L370" s="739">
        <v>96.84</v>
      </c>
      <c r="M370" s="739">
        <v>484.2</v>
      </c>
      <c r="N370" s="738">
        <v>5</v>
      </c>
      <c r="O370" s="821">
        <v>2.5</v>
      </c>
      <c r="P370" s="739">
        <v>290.52</v>
      </c>
      <c r="Q370" s="754">
        <v>0.6</v>
      </c>
      <c r="R370" s="738">
        <v>3</v>
      </c>
      <c r="S370" s="754">
        <v>0.6</v>
      </c>
      <c r="T370" s="821">
        <v>1</v>
      </c>
      <c r="U370" s="777">
        <v>0.4</v>
      </c>
    </row>
    <row r="371" spans="1:21" ht="14.4" customHeight="1" x14ac:dyDescent="0.3">
      <c r="A371" s="737">
        <v>7</v>
      </c>
      <c r="B371" s="738" t="s">
        <v>1972</v>
      </c>
      <c r="C371" s="738" t="s">
        <v>2209</v>
      </c>
      <c r="D371" s="819" t="s">
        <v>3275</v>
      </c>
      <c r="E371" s="820" t="s">
        <v>2229</v>
      </c>
      <c r="F371" s="738" t="s">
        <v>2204</v>
      </c>
      <c r="G371" s="738" t="s">
        <v>2517</v>
      </c>
      <c r="H371" s="738" t="s">
        <v>562</v>
      </c>
      <c r="I371" s="738" t="s">
        <v>2876</v>
      </c>
      <c r="J371" s="738" t="s">
        <v>2519</v>
      </c>
      <c r="K371" s="738" t="s">
        <v>2877</v>
      </c>
      <c r="L371" s="739">
        <v>0</v>
      </c>
      <c r="M371" s="739">
        <v>0</v>
      </c>
      <c r="N371" s="738">
        <v>1</v>
      </c>
      <c r="O371" s="821">
        <v>0.5</v>
      </c>
      <c r="P371" s="739">
        <v>0</v>
      </c>
      <c r="Q371" s="754"/>
      <c r="R371" s="738">
        <v>1</v>
      </c>
      <c r="S371" s="754">
        <v>1</v>
      </c>
      <c r="T371" s="821">
        <v>0.5</v>
      </c>
      <c r="U371" s="777">
        <v>1</v>
      </c>
    </row>
    <row r="372" spans="1:21" ht="14.4" customHeight="1" x14ac:dyDescent="0.3">
      <c r="A372" s="737">
        <v>7</v>
      </c>
      <c r="B372" s="738" t="s">
        <v>1972</v>
      </c>
      <c r="C372" s="738" t="s">
        <v>2209</v>
      </c>
      <c r="D372" s="819" t="s">
        <v>3275</v>
      </c>
      <c r="E372" s="820" t="s">
        <v>2229</v>
      </c>
      <c r="F372" s="738" t="s">
        <v>2204</v>
      </c>
      <c r="G372" s="738" t="s">
        <v>2442</v>
      </c>
      <c r="H372" s="738" t="s">
        <v>562</v>
      </c>
      <c r="I372" s="738" t="s">
        <v>2948</v>
      </c>
      <c r="J372" s="738" t="s">
        <v>2949</v>
      </c>
      <c r="K372" s="738" t="s">
        <v>2729</v>
      </c>
      <c r="L372" s="739">
        <v>4.7</v>
      </c>
      <c r="M372" s="739">
        <v>14.100000000000001</v>
      </c>
      <c r="N372" s="738">
        <v>3</v>
      </c>
      <c r="O372" s="821">
        <v>1</v>
      </c>
      <c r="P372" s="739">
        <v>14.100000000000001</v>
      </c>
      <c r="Q372" s="754">
        <v>1</v>
      </c>
      <c r="R372" s="738">
        <v>3</v>
      </c>
      <c r="S372" s="754">
        <v>1</v>
      </c>
      <c r="T372" s="821">
        <v>1</v>
      </c>
      <c r="U372" s="777">
        <v>1</v>
      </c>
    </row>
    <row r="373" spans="1:21" ht="14.4" customHeight="1" x14ac:dyDescent="0.3">
      <c r="A373" s="737">
        <v>7</v>
      </c>
      <c r="B373" s="738" t="s">
        <v>1972</v>
      </c>
      <c r="C373" s="738" t="s">
        <v>2209</v>
      </c>
      <c r="D373" s="819" t="s">
        <v>3275</v>
      </c>
      <c r="E373" s="820" t="s">
        <v>2229</v>
      </c>
      <c r="F373" s="738" t="s">
        <v>2204</v>
      </c>
      <c r="G373" s="738" t="s">
        <v>2442</v>
      </c>
      <c r="H373" s="738" t="s">
        <v>607</v>
      </c>
      <c r="I373" s="738" t="s">
        <v>2727</v>
      </c>
      <c r="J373" s="738" t="s">
        <v>2728</v>
      </c>
      <c r="K373" s="738" t="s">
        <v>2729</v>
      </c>
      <c r="L373" s="739">
        <v>4.7</v>
      </c>
      <c r="M373" s="739">
        <v>18.8</v>
      </c>
      <c r="N373" s="738">
        <v>4</v>
      </c>
      <c r="O373" s="821">
        <v>1</v>
      </c>
      <c r="P373" s="739"/>
      <c r="Q373" s="754">
        <v>0</v>
      </c>
      <c r="R373" s="738"/>
      <c r="S373" s="754">
        <v>0</v>
      </c>
      <c r="T373" s="821"/>
      <c r="U373" s="777">
        <v>0</v>
      </c>
    </row>
    <row r="374" spans="1:21" ht="14.4" customHeight="1" x14ac:dyDescent="0.3">
      <c r="A374" s="737">
        <v>7</v>
      </c>
      <c r="B374" s="738" t="s">
        <v>1972</v>
      </c>
      <c r="C374" s="738" t="s">
        <v>2209</v>
      </c>
      <c r="D374" s="819" t="s">
        <v>3275</v>
      </c>
      <c r="E374" s="820" t="s">
        <v>2229</v>
      </c>
      <c r="F374" s="738" t="s">
        <v>2204</v>
      </c>
      <c r="G374" s="738" t="s">
        <v>2950</v>
      </c>
      <c r="H374" s="738" t="s">
        <v>562</v>
      </c>
      <c r="I374" s="738" t="s">
        <v>952</v>
      </c>
      <c r="J374" s="738" t="s">
        <v>661</v>
      </c>
      <c r="K374" s="738" t="s">
        <v>2951</v>
      </c>
      <c r="L374" s="739">
        <v>0</v>
      </c>
      <c r="M374" s="739">
        <v>0</v>
      </c>
      <c r="N374" s="738">
        <v>2</v>
      </c>
      <c r="O374" s="821">
        <v>1</v>
      </c>
      <c r="P374" s="739"/>
      <c r="Q374" s="754"/>
      <c r="R374" s="738"/>
      <c r="S374" s="754">
        <v>0</v>
      </c>
      <c r="T374" s="821"/>
      <c r="U374" s="777">
        <v>0</v>
      </c>
    </row>
    <row r="375" spans="1:21" ht="14.4" customHeight="1" x14ac:dyDescent="0.3">
      <c r="A375" s="737">
        <v>7</v>
      </c>
      <c r="B375" s="738" t="s">
        <v>1972</v>
      </c>
      <c r="C375" s="738" t="s">
        <v>2209</v>
      </c>
      <c r="D375" s="819" t="s">
        <v>3275</v>
      </c>
      <c r="E375" s="820" t="s">
        <v>2229</v>
      </c>
      <c r="F375" s="738" t="s">
        <v>2204</v>
      </c>
      <c r="G375" s="738" t="s">
        <v>2567</v>
      </c>
      <c r="H375" s="738" t="s">
        <v>562</v>
      </c>
      <c r="I375" s="738" t="s">
        <v>2568</v>
      </c>
      <c r="J375" s="738" t="s">
        <v>2569</v>
      </c>
      <c r="K375" s="738" t="s">
        <v>2570</v>
      </c>
      <c r="L375" s="739">
        <v>55.77</v>
      </c>
      <c r="M375" s="739">
        <v>111.54</v>
      </c>
      <c r="N375" s="738">
        <v>2</v>
      </c>
      <c r="O375" s="821">
        <v>0.5</v>
      </c>
      <c r="P375" s="739">
        <v>111.54</v>
      </c>
      <c r="Q375" s="754">
        <v>1</v>
      </c>
      <c r="R375" s="738">
        <v>2</v>
      </c>
      <c r="S375" s="754">
        <v>1</v>
      </c>
      <c r="T375" s="821">
        <v>0.5</v>
      </c>
      <c r="U375" s="777">
        <v>1</v>
      </c>
    </row>
    <row r="376" spans="1:21" ht="14.4" customHeight="1" x14ac:dyDescent="0.3">
      <c r="A376" s="737">
        <v>7</v>
      </c>
      <c r="B376" s="738" t="s">
        <v>1972</v>
      </c>
      <c r="C376" s="738" t="s">
        <v>2209</v>
      </c>
      <c r="D376" s="819" t="s">
        <v>3275</v>
      </c>
      <c r="E376" s="820" t="s">
        <v>2229</v>
      </c>
      <c r="F376" s="738" t="s">
        <v>2204</v>
      </c>
      <c r="G376" s="738" t="s">
        <v>2276</v>
      </c>
      <c r="H376" s="738" t="s">
        <v>607</v>
      </c>
      <c r="I376" s="738" t="s">
        <v>2339</v>
      </c>
      <c r="J376" s="738" t="s">
        <v>2340</v>
      </c>
      <c r="K376" s="738" t="s">
        <v>2341</v>
      </c>
      <c r="L376" s="739">
        <v>141.09</v>
      </c>
      <c r="M376" s="739">
        <v>2116.35</v>
      </c>
      <c r="N376" s="738">
        <v>15</v>
      </c>
      <c r="O376" s="821">
        <v>2</v>
      </c>
      <c r="P376" s="739">
        <v>2116.35</v>
      </c>
      <c r="Q376" s="754">
        <v>1</v>
      </c>
      <c r="R376" s="738">
        <v>15</v>
      </c>
      <c r="S376" s="754">
        <v>1</v>
      </c>
      <c r="T376" s="821">
        <v>2</v>
      </c>
      <c r="U376" s="777">
        <v>1</v>
      </c>
    </row>
    <row r="377" spans="1:21" ht="14.4" customHeight="1" x14ac:dyDescent="0.3">
      <c r="A377" s="737">
        <v>7</v>
      </c>
      <c r="B377" s="738" t="s">
        <v>1972</v>
      </c>
      <c r="C377" s="738" t="s">
        <v>2209</v>
      </c>
      <c r="D377" s="819" t="s">
        <v>3275</v>
      </c>
      <c r="E377" s="820" t="s">
        <v>2229</v>
      </c>
      <c r="F377" s="738" t="s">
        <v>2204</v>
      </c>
      <c r="G377" s="738" t="s">
        <v>2952</v>
      </c>
      <c r="H377" s="738" t="s">
        <v>562</v>
      </c>
      <c r="I377" s="738" t="s">
        <v>2953</v>
      </c>
      <c r="J377" s="738" t="s">
        <v>2954</v>
      </c>
      <c r="K377" s="738" t="s">
        <v>2955</v>
      </c>
      <c r="L377" s="739">
        <v>0</v>
      </c>
      <c r="M377" s="739">
        <v>0</v>
      </c>
      <c r="N377" s="738">
        <v>1</v>
      </c>
      <c r="O377" s="821">
        <v>0.5</v>
      </c>
      <c r="P377" s="739"/>
      <c r="Q377" s="754"/>
      <c r="R377" s="738"/>
      <c r="S377" s="754">
        <v>0</v>
      </c>
      <c r="T377" s="821"/>
      <c r="U377" s="777">
        <v>0</v>
      </c>
    </row>
    <row r="378" spans="1:21" ht="14.4" customHeight="1" x14ac:dyDescent="0.3">
      <c r="A378" s="737">
        <v>7</v>
      </c>
      <c r="B378" s="738" t="s">
        <v>1972</v>
      </c>
      <c r="C378" s="738" t="s">
        <v>2209</v>
      </c>
      <c r="D378" s="819" t="s">
        <v>3275</v>
      </c>
      <c r="E378" s="820" t="s">
        <v>2229</v>
      </c>
      <c r="F378" s="738" t="s">
        <v>2204</v>
      </c>
      <c r="G378" s="738" t="s">
        <v>2446</v>
      </c>
      <c r="H378" s="738" t="s">
        <v>562</v>
      </c>
      <c r="I378" s="738" t="s">
        <v>788</v>
      </c>
      <c r="J378" s="738" t="s">
        <v>789</v>
      </c>
      <c r="K378" s="738" t="s">
        <v>2447</v>
      </c>
      <c r="L378" s="739">
        <v>0</v>
      </c>
      <c r="M378" s="739">
        <v>0</v>
      </c>
      <c r="N378" s="738">
        <v>6</v>
      </c>
      <c r="O378" s="821">
        <v>2.5</v>
      </c>
      <c r="P378" s="739">
        <v>0</v>
      </c>
      <c r="Q378" s="754"/>
      <c r="R378" s="738">
        <v>6</v>
      </c>
      <c r="S378" s="754">
        <v>1</v>
      </c>
      <c r="T378" s="821">
        <v>2.5</v>
      </c>
      <c r="U378" s="777">
        <v>1</v>
      </c>
    </row>
    <row r="379" spans="1:21" ht="14.4" customHeight="1" x14ac:dyDescent="0.3">
      <c r="A379" s="737">
        <v>7</v>
      </c>
      <c r="B379" s="738" t="s">
        <v>1972</v>
      </c>
      <c r="C379" s="738" t="s">
        <v>2209</v>
      </c>
      <c r="D379" s="819" t="s">
        <v>3275</v>
      </c>
      <c r="E379" s="820" t="s">
        <v>2229</v>
      </c>
      <c r="F379" s="738" t="s">
        <v>2204</v>
      </c>
      <c r="G379" s="738" t="s">
        <v>2446</v>
      </c>
      <c r="H379" s="738" t="s">
        <v>562</v>
      </c>
      <c r="I379" s="738" t="s">
        <v>2956</v>
      </c>
      <c r="J379" s="738" t="s">
        <v>789</v>
      </c>
      <c r="K379" s="738" t="s">
        <v>2447</v>
      </c>
      <c r="L379" s="739">
        <v>0</v>
      </c>
      <c r="M379" s="739">
        <v>0</v>
      </c>
      <c r="N379" s="738">
        <v>1</v>
      </c>
      <c r="O379" s="821">
        <v>1</v>
      </c>
      <c r="P379" s="739">
        <v>0</v>
      </c>
      <c r="Q379" s="754"/>
      <c r="R379" s="738">
        <v>1</v>
      </c>
      <c r="S379" s="754">
        <v>1</v>
      </c>
      <c r="T379" s="821">
        <v>1</v>
      </c>
      <c r="U379" s="777">
        <v>1</v>
      </c>
    </row>
    <row r="380" spans="1:21" ht="14.4" customHeight="1" x14ac:dyDescent="0.3">
      <c r="A380" s="737">
        <v>7</v>
      </c>
      <c r="B380" s="738" t="s">
        <v>1972</v>
      </c>
      <c r="C380" s="738" t="s">
        <v>2209</v>
      </c>
      <c r="D380" s="819" t="s">
        <v>3275</v>
      </c>
      <c r="E380" s="820" t="s">
        <v>2229</v>
      </c>
      <c r="F380" s="738" t="s">
        <v>2204</v>
      </c>
      <c r="G380" s="738" t="s">
        <v>2446</v>
      </c>
      <c r="H380" s="738" t="s">
        <v>562</v>
      </c>
      <c r="I380" s="738" t="s">
        <v>2957</v>
      </c>
      <c r="J380" s="738" t="s">
        <v>789</v>
      </c>
      <c r="K380" s="738" t="s">
        <v>2447</v>
      </c>
      <c r="L380" s="739">
        <v>0</v>
      </c>
      <c r="M380" s="739">
        <v>0</v>
      </c>
      <c r="N380" s="738">
        <v>4</v>
      </c>
      <c r="O380" s="821">
        <v>0.5</v>
      </c>
      <c r="P380" s="739"/>
      <c r="Q380" s="754"/>
      <c r="R380" s="738"/>
      <c r="S380" s="754">
        <v>0</v>
      </c>
      <c r="T380" s="821"/>
      <c r="U380" s="777">
        <v>0</v>
      </c>
    </row>
    <row r="381" spans="1:21" ht="14.4" customHeight="1" x14ac:dyDescent="0.3">
      <c r="A381" s="737">
        <v>7</v>
      </c>
      <c r="B381" s="738" t="s">
        <v>1972</v>
      </c>
      <c r="C381" s="738" t="s">
        <v>2209</v>
      </c>
      <c r="D381" s="819" t="s">
        <v>3275</v>
      </c>
      <c r="E381" s="820" t="s">
        <v>2229</v>
      </c>
      <c r="F381" s="738" t="s">
        <v>2204</v>
      </c>
      <c r="G381" s="738" t="s">
        <v>2573</v>
      </c>
      <c r="H381" s="738" t="s">
        <v>562</v>
      </c>
      <c r="I381" s="738" t="s">
        <v>2958</v>
      </c>
      <c r="J381" s="738" t="s">
        <v>2741</v>
      </c>
      <c r="K381" s="738" t="s">
        <v>2737</v>
      </c>
      <c r="L381" s="739">
        <v>969.48</v>
      </c>
      <c r="M381" s="739">
        <v>5816.88</v>
      </c>
      <c r="N381" s="738">
        <v>6</v>
      </c>
      <c r="O381" s="821">
        <v>1</v>
      </c>
      <c r="P381" s="739">
        <v>5816.88</v>
      </c>
      <c r="Q381" s="754">
        <v>1</v>
      </c>
      <c r="R381" s="738">
        <v>6</v>
      </c>
      <c r="S381" s="754">
        <v>1</v>
      </c>
      <c r="T381" s="821">
        <v>1</v>
      </c>
      <c r="U381" s="777">
        <v>1</v>
      </c>
    </row>
    <row r="382" spans="1:21" ht="14.4" customHeight="1" x14ac:dyDescent="0.3">
      <c r="A382" s="737">
        <v>7</v>
      </c>
      <c r="B382" s="738" t="s">
        <v>1972</v>
      </c>
      <c r="C382" s="738" t="s">
        <v>2209</v>
      </c>
      <c r="D382" s="819" t="s">
        <v>3275</v>
      </c>
      <c r="E382" s="820" t="s">
        <v>2229</v>
      </c>
      <c r="F382" s="738" t="s">
        <v>2204</v>
      </c>
      <c r="G382" s="738" t="s">
        <v>2573</v>
      </c>
      <c r="H382" s="738" t="s">
        <v>562</v>
      </c>
      <c r="I382" s="738" t="s">
        <v>2736</v>
      </c>
      <c r="J382" s="738" t="s">
        <v>2575</v>
      </c>
      <c r="K382" s="738" t="s">
        <v>2737</v>
      </c>
      <c r="L382" s="739">
        <v>1131.06</v>
      </c>
      <c r="M382" s="739">
        <v>29407.559999999998</v>
      </c>
      <c r="N382" s="738">
        <v>26</v>
      </c>
      <c r="O382" s="821">
        <v>5</v>
      </c>
      <c r="P382" s="739">
        <v>29407.559999999998</v>
      </c>
      <c r="Q382" s="754">
        <v>1</v>
      </c>
      <c r="R382" s="738">
        <v>26</v>
      </c>
      <c r="S382" s="754">
        <v>1</v>
      </c>
      <c r="T382" s="821">
        <v>5</v>
      </c>
      <c r="U382" s="777">
        <v>1</v>
      </c>
    </row>
    <row r="383" spans="1:21" ht="14.4" customHeight="1" x14ac:dyDescent="0.3">
      <c r="A383" s="737">
        <v>7</v>
      </c>
      <c r="B383" s="738" t="s">
        <v>1972</v>
      </c>
      <c r="C383" s="738" t="s">
        <v>2209</v>
      </c>
      <c r="D383" s="819" t="s">
        <v>3275</v>
      </c>
      <c r="E383" s="820" t="s">
        <v>2229</v>
      </c>
      <c r="F383" s="738" t="s">
        <v>2204</v>
      </c>
      <c r="G383" s="738" t="s">
        <v>2573</v>
      </c>
      <c r="H383" s="738" t="s">
        <v>562</v>
      </c>
      <c r="I383" s="738" t="s">
        <v>2738</v>
      </c>
      <c r="J383" s="738" t="s">
        <v>2575</v>
      </c>
      <c r="K383" s="738" t="s">
        <v>2739</v>
      </c>
      <c r="L383" s="739">
        <v>1508.08</v>
      </c>
      <c r="M383" s="739">
        <v>31669.679999999997</v>
      </c>
      <c r="N383" s="738">
        <v>21</v>
      </c>
      <c r="O383" s="821">
        <v>3</v>
      </c>
      <c r="P383" s="739">
        <v>31669.679999999997</v>
      </c>
      <c r="Q383" s="754">
        <v>1</v>
      </c>
      <c r="R383" s="738">
        <v>21</v>
      </c>
      <c r="S383" s="754">
        <v>1</v>
      </c>
      <c r="T383" s="821">
        <v>3</v>
      </c>
      <c r="U383" s="777">
        <v>1</v>
      </c>
    </row>
    <row r="384" spans="1:21" ht="14.4" customHeight="1" x14ac:dyDescent="0.3">
      <c r="A384" s="737">
        <v>7</v>
      </c>
      <c r="B384" s="738" t="s">
        <v>1972</v>
      </c>
      <c r="C384" s="738" t="s">
        <v>2209</v>
      </c>
      <c r="D384" s="819" t="s">
        <v>3275</v>
      </c>
      <c r="E384" s="820" t="s">
        <v>2229</v>
      </c>
      <c r="F384" s="738" t="s">
        <v>2204</v>
      </c>
      <c r="G384" s="738" t="s">
        <v>2573</v>
      </c>
      <c r="H384" s="738" t="s">
        <v>562</v>
      </c>
      <c r="I384" s="738" t="s">
        <v>2959</v>
      </c>
      <c r="J384" s="738" t="s">
        <v>2741</v>
      </c>
      <c r="K384" s="738" t="s">
        <v>2739</v>
      </c>
      <c r="L384" s="739">
        <v>1292.6500000000001</v>
      </c>
      <c r="M384" s="739">
        <v>7755.9000000000005</v>
      </c>
      <c r="N384" s="738">
        <v>6</v>
      </c>
      <c r="O384" s="821">
        <v>1</v>
      </c>
      <c r="P384" s="739">
        <v>7755.9000000000005</v>
      </c>
      <c r="Q384" s="754">
        <v>1</v>
      </c>
      <c r="R384" s="738">
        <v>6</v>
      </c>
      <c r="S384" s="754">
        <v>1</v>
      </c>
      <c r="T384" s="821">
        <v>1</v>
      </c>
      <c r="U384" s="777">
        <v>1</v>
      </c>
    </row>
    <row r="385" spans="1:21" ht="14.4" customHeight="1" x14ac:dyDescent="0.3">
      <c r="A385" s="737">
        <v>7</v>
      </c>
      <c r="B385" s="738" t="s">
        <v>1972</v>
      </c>
      <c r="C385" s="738" t="s">
        <v>2209</v>
      </c>
      <c r="D385" s="819" t="s">
        <v>3275</v>
      </c>
      <c r="E385" s="820" t="s">
        <v>2229</v>
      </c>
      <c r="F385" s="738" t="s">
        <v>2204</v>
      </c>
      <c r="G385" s="738" t="s">
        <v>2573</v>
      </c>
      <c r="H385" s="738" t="s">
        <v>562</v>
      </c>
      <c r="I385" s="738" t="s">
        <v>2740</v>
      </c>
      <c r="J385" s="738" t="s">
        <v>2741</v>
      </c>
      <c r="K385" s="738" t="s">
        <v>2576</v>
      </c>
      <c r="L385" s="739">
        <v>646.32000000000005</v>
      </c>
      <c r="M385" s="739">
        <v>7109.52</v>
      </c>
      <c r="N385" s="738">
        <v>11</v>
      </c>
      <c r="O385" s="821">
        <v>3</v>
      </c>
      <c r="P385" s="739">
        <v>7109.52</v>
      </c>
      <c r="Q385" s="754">
        <v>1</v>
      </c>
      <c r="R385" s="738">
        <v>11</v>
      </c>
      <c r="S385" s="754">
        <v>1</v>
      </c>
      <c r="T385" s="821">
        <v>3</v>
      </c>
      <c r="U385" s="777">
        <v>1</v>
      </c>
    </row>
    <row r="386" spans="1:21" ht="14.4" customHeight="1" x14ac:dyDescent="0.3">
      <c r="A386" s="737">
        <v>7</v>
      </c>
      <c r="B386" s="738" t="s">
        <v>1972</v>
      </c>
      <c r="C386" s="738" t="s">
        <v>2209</v>
      </c>
      <c r="D386" s="819" t="s">
        <v>3275</v>
      </c>
      <c r="E386" s="820" t="s">
        <v>2229</v>
      </c>
      <c r="F386" s="738" t="s">
        <v>2204</v>
      </c>
      <c r="G386" s="738" t="s">
        <v>2573</v>
      </c>
      <c r="H386" s="738" t="s">
        <v>607</v>
      </c>
      <c r="I386" s="738" t="s">
        <v>2960</v>
      </c>
      <c r="J386" s="738" t="s">
        <v>2961</v>
      </c>
      <c r="K386" s="738" t="s">
        <v>2576</v>
      </c>
      <c r="L386" s="739">
        <v>754.04</v>
      </c>
      <c r="M386" s="739">
        <v>4524.24</v>
      </c>
      <c r="N386" s="738">
        <v>6</v>
      </c>
      <c r="O386" s="821">
        <v>1</v>
      </c>
      <c r="P386" s="739">
        <v>4524.24</v>
      </c>
      <c r="Q386" s="754">
        <v>1</v>
      </c>
      <c r="R386" s="738">
        <v>6</v>
      </c>
      <c r="S386" s="754">
        <v>1</v>
      </c>
      <c r="T386" s="821">
        <v>1</v>
      </c>
      <c r="U386" s="777">
        <v>1</v>
      </c>
    </row>
    <row r="387" spans="1:21" ht="14.4" customHeight="1" x14ac:dyDescent="0.3">
      <c r="A387" s="737">
        <v>7</v>
      </c>
      <c r="B387" s="738" t="s">
        <v>1972</v>
      </c>
      <c r="C387" s="738" t="s">
        <v>2209</v>
      </c>
      <c r="D387" s="819" t="s">
        <v>3275</v>
      </c>
      <c r="E387" s="820" t="s">
        <v>2229</v>
      </c>
      <c r="F387" s="738" t="s">
        <v>2204</v>
      </c>
      <c r="G387" s="738" t="s">
        <v>2573</v>
      </c>
      <c r="H387" s="738" t="s">
        <v>607</v>
      </c>
      <c r="I387" s="738" t="s">
        <v>2962</v>
      </c>
      <c r="J387" s="738" t="s">
        <v>2961</v>
      </c>
      <c r="K387" s="738" t="s">
        <v>2739</v>
      </c>
      <c r="L387" s="739">
        <v>1508.08</v>
      </c>
      <c r="M387" s="739">
        <v>9048.48</v>
      </c>
      <c r="N387" s="738">
        <v>6</v>
      </c>
      <c r="O387" s="821">
        <v>1</v>
      </c>
      <c r="P387" s="739"/>
      <c r="Q387" s="754">
        <v>0</v>
      </c>
      <c r="R387" s="738"/>
      <c r="S387" s="754">
        <v>0</v>
      </c>
      <c r="T387" s="821"/>
      <c r="U387" s="777">
        <v>0</v>
      </c>
    </row>
    <row r="388" spans="1:21" ht="14.4" customHeight="1" x14ac:dyDescent="0.3">
      <c r="A388" s="737">
        <v>7</v>
      </c>
      <c r="B388" s="738" t="s">
        <v>1972</v>
      </c>
      <c r="C388" s="738" t="s">
        <v>2209</v>
      </c>
      <c r="D388" s="819" t="s">
        <v>3275</v>
      </c>
      <c r="E388" s="820" t="s">
        <v>2229</v>
      </c>
      <c r="F388" s="738" t="s">
        <v>2204</v>
      </c>
      <c r="G388" s="738" t="s">
        <v>2693</v>
      </c>
      <c r="H388" s="738" t="s">
        <v>562</v>
      </c>
      <c r="I388" s="738" t="s">
        <v>2963</v>
      </c>
      <c r="J388" s="738" t="s">
        <v>2695</v>
      </c>
      <c r="K388" s="738" t="s">
        <v>2418</v>
      </c>
      <c r="L388" s="739">
        <v>238.72</v>
      </c>
      <c r="M388" s="739">
        <v>238.72</v>
      </c>
      <c r="N388" s="738">
        <v>1</v>
      </c>
      <c r="O388" s="821">
        <v>1</v>
      </c>
      <c r="P388" s="739">
        <v>238.72</v>
      </c>
      <c r="Q388" s="754">
        <v>1</v>
      </c>
      <c r="R388" s="738">
        <v>1</v>
      </c>
      <c r="S388" s="754">
        <v>1</v>
      </c>
      <c r="T388" s="821">
        <v>1</v>
      </c>
      <c r="U388" s="777">
        <v>1</v>
      </c>
    </row>
    <row r="389" spans="1:21" ht="14.4" customHeight="1" x14ac:dyDescent="0.3">
      <c r="A389" s="737">
        <v>7</v>
      </c>
      <c r="B389" s="738" t="s">
        <v>1972</v>
      </c>
      <c r="C389" s="738" t="s">
        <v>2209</v>
      </c>
      <c r="D389" s="819" t="s">
        <v>3275</v>
      </c>
      <c r="E389" s="820" t="s">
        <v>2229</v>
      </c>
      <c r="F389" s="738" t="s">
        <v>2204</v>
      </c>
      <c r="G389" s="738" t="s">
        <v>2693</v>
      </c>
      <c r="H389" s="738" t="s">
        <v>562</v>
      </c>
      <c r="I389" s="738" t="s">
        <v>2964</v>
      </c>
      <c r="J389" s="738" t="s">
        <v>2695</v>
      </c>
      <c r="K389" s="738" t="s">
        <v>2965</v>
      </c>
      <c r="L389" s="739">
        <v>55.41</v>
      </c>
      <c r="M389" s="739">
        <v>55.41</v>
      </c>
      <c r="N389" s="738">
        <v>1</v>
      </c>
      <c r="O389" s="821">
        <v>1</v>
      </c>
      <c r="P389" s="739">
        <v>55.41</v>
      </c>
      <c r="Q389" s="754">
        <v>1</v>
      </c>
      <c r="R389" s="738">
        <v>1</v>
      </c>
      <c r="S389" s="754">
        <v>1</v>
      </c>
      <c r="T389" s="821">
        <v>1</v>
      </c>
      <c r="U389" s="777">
        <v>1</v>
      </c>
    </row>
    <row r="390" spans="1:21" ht="14.4" customHeight="1" x14ac:dyDescent="0.3">
      <c r="A390" s="737">
        <v>7</v>
      </c>
      <c r="B390" s="738" t="s">
        <v>1972</v>
      </c>
      <c r="C390" s="738" t="s">
        <v>2209</v>
      </c>
      <c r="D390" s="819" t="s">
        <v>3275</v>
      </c>
      <c r="E390" s="820" t="s">
        <v>2229</v>
      </c>
      <c r="F390" s="738" t="s">
        <v>2204</v>
      </c>
      <c r="G390" s="738" t="s">
        <v>2514</v>
      </c>
      <c r="H390" s="738" t="s">
        <v>607</v>
      </c>
      <c r="I390" s="738" t="s">
        <v>2515</v>
      </c>
      <c r="J390" s="738" t="s">
        <v>1370</v>
      </c>
      <c r="K390" s="738" t="s">
        <v>2516</v>
      </c>
      <c r="L390" s="739">
        <v>207.45</v>
      </c>
      <c r="M390" s="739">
        <v>207.45</v>
      </c>
      <c r="N390" s="738">
        <v>1</v>
      </c>
      <c r="O390" s="821">
        <v>1</v>
      </c>
      <c r="P390" s="739"/>
      <c r="Q390" s="754">
        <v>0</v>
      </c>
      <c r="R390" s="738"/>
      <c r="S390" s="754">
        <v>0</v>
      </c>
      <c r="T390" s="821"/>
      <c r="U390" s="777">
        <v>0</v>
      </c>
    </row>
    <row r="391" spans="1:21" ht="14.4" customHeight="1" x14ac:dyDescent="0.3">
      <c r="A391" s="737">
        <v>7</v>
      </c>
      <c r="B391" s="738" t="s">
        <v>1972</v>
      </c>
      <c r="C391" s="738" t="s">
        <v>2209</v>
      </c>
      <c r="D391" s="819" t="s">
        <v>3275</v>
      </c>
      <c r="E391" s="820" t="s">
        <v>2229</v>
      </c>
      <c r="F391" s="738" t="s">
        <v>2204</v>
      </c>
      <c r="G391" s="738" t="s">
        <v>2280</v>
      </c>
      <c r="H391" s="738" t="s">
        <v>607</v>
      </c>
      <c r="I391" s="738" t="s">
        <v>2699</v>
      </c>
      <c r="J391" s="738" t="s">
        <v>1411</v>
      </c>
      <c r="K391" s="738" t="s">
        <v>2153</v>
      </c>
      <c r="L391" s="739">
        <v>85.16</v>
      </c>
      <c r="M391" s="739">
        <v>255.48</v>
      </c>
      <c r="N391" s="738">
        <v>3</v>
      </c>
      <c r="O391" s="821">
        <v>0.5</v>
      </c>
      <c r="P391" s="739">
        <v>255.48</v>
      </c>
      <c r="Q391" s="754">
        <v>1</v>
      </c>
      <c r="R391" s="738">
        <v>3</v>
      </c>
      <c r="S391" s="754">
        <v>1</v>
      </c>
      <c r="T391" s="821">
        <v>0.5</v>
      </c>
      <c r="U391" s="777">
        <v>1</v>
      </c>
    </row>
    <row r="392" spans="1:21" ht="14.4" customHeight="1" x14ac:dyDescent="0.3">
      <c r="A392" s="737">
        <v>7</v>
      </c>
      <c r="B392" s="738" t="s">
        <v>1972</v>
      </c>
      <c r="C392" s="738" t="s">
        <v>2209</v>
      </c>
      <c r="D392" s="819" t="s">
        <v>3275</v>
      </c>
      <c r="E392" s="820" t="s">
        <v>2229</v>
      </c>
      <c r="F392" s="738" t="s">
        <v>2204</v>
      </c>
      <c r="G392" s="738" t="s">
        <v>2280</v>
      </c>
      <c r="H392" s="738" t="s">
        <v>607</v>
      </c>
      <c r="I392" s="738" t="s">
        <v>1384</v>
      </c>
      <c r="J392" s="738" t="s">
        <v>1385</v>
      </c>
      <c r="K392" s="738" t="s">
        <v>2059</v>
      </c>
      <c r="L392" s="739">
        <v>42.57</v>
      </c>
      <c r="M392" s="739">
        <v>681.12</v>
      </c>
      <c r="N392" s="738">
        <v>16</v>
      </c>
      <c r="O392" s="821">
        <v>4</v>
      </c>
      <c r="P392" s="739">
        <v>297.99</v>
      </c>
      <c r="Q392" s="754">
        <v>0.4375</v>
      </c>
      <c r="R392" s="738">
        <v>7</v>
      </c>
      <c r="S392" s="754">
        <v>0.4375</v>
      </c>
      <c r="T392" s="821">
        <v>1.5</v>
      </c>
      <c r="U392" s="777">
        <v>0.375</v>
      </c>
    </row>
    <row r="393" spans="1:21" ht="14.4" customHeight="1" x14ac:dyDescent="0.3">
      <c r="A393" s="737">
        <v>7</v>
      </c>
      <c r="B393" s="738" t="s">
        <v>1972</v>
      </c>
      <c r="C393" s="738" t="s">
        <v>2209</v>
      </c>
      <c r="D393" s="819" t="s">
        <v>3275</v>
      </c>
      <c r="E393" s="820" t="s">
        <v>2229</v>
      </c>
      <c r="F393" s="738" t="s">
        <v>2204</v>
      </c>
      <c r="G393" s="738" t="s">
        <v>2280</v>
      </c>
      <c r="H393" s="738" t="s">
        <v>607</v>
      </c>
      <c r="I393" s="738" t="s">
        <v>1410</v>
      </c>
      <c r="J393" s="738" t="s">
        <v>1411</v>
      </c>
      <c r="K393" s="738" t="s">
        <v>2153</v>
      </c>
      <c r="L393" s="739">
        <v>85.16</v>
      </c>
      <c r="M393" s="739">
        <v>170.32</v>
      </c>
      <c r="N393" s="738">
        <v>2</v>
      </c>
      <c r="O393" s="821">
        <v>0.5</v>
      </c>
      <c r="P393" s="739">
        <v>170.32</v>
      </c>
      <c r="Q393" s="754">
        <v>1</v>
      </c>
      <c r="R393" s="738">
        <v>2</v>
      </c>
      <c r="S393" s="754">
        <v>1</v>
      </c>
      <c r="T393" s="821">
        <v>0.5</v>
      </c>
      <c r="U393" s="777">
        <v>1</v>
      </c>
    </row>
    <row r="394" spans="1:21" ht="14.4" customHeight="1" x14ac:dyDescent="0.3">
      <c r="A394" s="737">
        <v>7</v>
      </c>
      <c r="B394" s="738" t="s">
        <v>1972</v>
      </c>
      <c r="C394" s="738" t="s">
        <v>2209</v>
      </c>
      <c r="D394" s="819" t="s">
        <v>3275</v>
      </c>
      <c r="E394" s="820" t="s">
        <v>2229</v>
      </c>
      <c r="F394" s="738" t="s">
        <v>2204</v>
      </c>
      <c r="G394" s="738" t="s">
        <v>2365</v>
      </c>
      <c r="H394" s="738" t="s">
        <v>562</v>
      </c>
      <c r="I394" s="738" t="s">
        <v>2966</v>
      </c>
      <c r="J394" s="738" t="s">
        <v>2967</v>
      </c>
      <c r="K394" s="738" t="s">
        <v>2968</v>
      </c>
      <c r="L394" s="739">
        <v>344</v>
      </c>
      <c r="M394" s="739">
        <v>1720</v>
      </c>
      <c r="N394" s="738">
        <v>5</v>
      </c>
      <c r="O394" s="821">
        <v>0.5</v>
      </c>
      <c r="P394" s="739"/>
      <c r="Q394" s="754">
        <v>0</v>
      </c>
      <c r="R394" s="738"/>
      <c r="S394" s="754">
        <v>0</v>
      </c>
      <c r="T394" s="821"/>
      <c r="U394" s="777">
        <v>0</v>
      </c>
    </row>
    <row r="395" spans="1:21" ht="14.4" customHeight="1" x14ac:dyDescent="0.3">
      <c r="A395" s="737">
        <v>7</v>
      </c>
      <c r="B395" s="738" t="s">
        <v>1972</v>
      </c>
      <c r="C395" s="738" t="s">
        <v>2209</v>
      </c>
      <c r="D395" s="819" t="s">
        <v>3275</v>
      </c>
      <c r="E395" s="820" t="s">
        <v>2229</v>
      </c>
      <c r="F395" s="738" t="s">
        <v>2204</v>
      </c>
      <c r="G395" s="738" t="s">
        <v>2354</v>
      </c>
      <c r="H395" s="738" t="s">
        <v>562</v>
      </c>
      <c r="I395" s="738" t="s">
        <v>2969</v>
      </c>
      <c r="J395" s="738" t="s">
        <v>2356</v>
      </c>
      <c r="K395" s="738" t="s">
        <v>2970</v>
      </c>
      <c r="L395" s="739">
        <v>140.94999999999999</v>
      </c>
      <c r="M395" s="739">
        <v>422.84999999999997</v>
      </c>
      <c r="N395" s="738">
        <v>3</v>
      </c>
      <c r="O395" s="821">
        <v>0.5</v>
      </c>
      <c r="P395" s="739"/>
      <c r="Q395" s="754">
        <v>0</v>
      </c>
      <c r="R395" s="738"/>
      <c r="S395" s="754">
        <v>0</v>
      </c>
      <c r="T395" s="821"/>
      <c r="U395" s="777">
        <v>0</v>
      </c>
    </row>
    <row r="396" spans="1:21" ht="14.4" customHeight="1" x14ac:dyDescent="0.3">
      <c r="A396" s="737">
        <v>7</v>
      </c>
      <c r="B396" s="738" t="s">
        <v>1972</v>
      </c>
      <c r="C396" s="738" t="s">
        <v>2209</v>
      </c>
      <c r="D396" s="819" t="s">
        <v>3275</v>
      </c>
      <c r="E396" s="820" t="s">
        <v>2229</v>
      </c>
      <c r="F396" s="738" t="s">
        <v>2204</v>
      </c>
      <c r="G396" s="738" t="s">
        <v>2354</v>
      </c>
      <c r="H396" s="738" t="s">
        <v>562</v>
      </c>
      <c r="I396" s="738" t="s">
        <v>2355</v>
      </c>
      <c r="J396" s="738" t="s">
        <v>2356</v>
      </c>
      <c r="K396" s="738" t="s">
        <v>2357</v>
      </c>
      <c r="L396" s="739">
        <v>0</v>
      </c>
      <c r="M396" s="739">
        <v>0</v>
      </c>
      <c r="N396" s="738">
        <v>3</v>
      </c>
      <c r="O396" s="821">
        <v>0.5</v>
      </c>
      <c r="P396" s="739">
        <v>0</v>
      </c>
      <c r="Q396" s="754"/>
      <c r="R396" s="738">
        <v>3</v>
      </c>
      <c r="S396" s="754">
        <v>1</v>
      </c>
      <c r="T396" s="821">
        <v>0.5</v>
      </c>
      <c r="U396" s="777">
        <v>1</v>
      </c>
    </row>
    <row r="397" spans="1:21" ht="14.4" customHeight="1" x14ac:dyDescent="0.3">
      <c r="A397" s="737">
        <v>7</v>
      </c>
      <c r="B397" s="738" t="s">
        <v>1972</v>
      </c>
      <c r="C397" s="738" t="s">
        <v>2209</v>
      </c>
      <c r="D397" s="819" t="s">
        <v>3275</v>
      </c>
      <c r="E397" s="820" t="s">
        <v>2229</v>
      </c>
      <c r="F397" s="738" t="s">
        <v>2204</v>
      </c>
      <c r="G397" s="738" t="s">
        <v>2354</v>
      </c>
      <c r="H397" s="738" t="s">
        <v>562</v>
      </c>
      <c r="I397" s="738" t="s">
        <v>2358</v>
      </c>
      <c r="J397" s="738" t="s">
        <v>2356</v>
      </c>
      <c r="K397" s="738" t="s">
        <v>2357</v>
      </c>
      <c r="L397" s="739">
        <v>281.88</v>
      </c>
      <c r="M397" s="739">
        <v>845.64</v>
      </c>
      <c r="N397" s="738">
        <v>3</v>
      </c>
      <c r="O397" s="821">
        <v>0.5</v>
      </c>
      <c r="P397" s="739"/>
      <c r="Q397" s="754">
        <v>0</v>
      </c>
      <c r="R397" s="738"/>
      <c r="S397" s="754">
        <v>0</v>
      </c>
      <c r="T397" s="821"/>
      <c r="U397" s="777">
        <v>0</v>
      </c>
    </row>
    <row r="398" spans="1:21" ht="14.4" customHeight="1" x14ac:dyDescent="0.3">
      <c r="A398" s="737">
        <v>7</v>
      </c>
      <c r="B398" s="738" t="s">
        <v>1972</v>
      </c>
      <c r="C398" s="738" t="s">
        <v>2209</v>
      </c>
      <c r="D398" s="819" t="s">
        <v>3275</v>
      </c>
      <c r="E398" s="820" t="s">
        <v>2229</v>
      </c>
      <c r="F398" s="738" t="s">
        <v>2204</v>
      </c>
      <c r="G398" s="738" t="s">
        <v>2284</v>
      </c>
      <c r="H398" s="738" t="s">
        <v>562</v>
      </c>
      <c r="I398" s="738" t="s">
        <v>2971</v>
      </c>
      <c r="J398" s="738" t="s">
        <v>2286</v>
      </c>
      <c r="K398" s="738" t="s">
        <v>2972</v>
      </c>
      <c r="L398" s="739">
        <v>91.11</v>
      </c>
      <c r="M398" s="739">
        <v>91.11</v>
      </c>
      <c r="N398" s="738">
        <v>1</v>
      </c>
      <c r="O398" s="821">
        <v>1</v>
      </c>
      <c r="P398" s="739"/>
      <c r="Q398" s="754">
        <v>0</v>
      </c>
      <c r="R398" s="738"/>
      <c r="S398" s="754">
        <v>0</v>
      </c>
      <c r="T398" s="821"/>
      <c r="U398" s="777">
        <v>0</v>
      </c>
    </row>
    <row r="399" spans="1:21" ht="14.4" customHeight="1" x14ac:dyDescent="0.3">
      <c r="A399" s="737">
        <v>7</v>
      </c>
      <c r="B399" s="738" t="s">
        <v>1972</v>
      </c>
      <c r="C399" s="738" t="s">
        <v>2209</v>
      </c>
      <c r="D399" s="819" t="s">
        <v>3275</v>
      </c>
      <c r="E399" s="820" t="s">
        <v>2229</v>
      </c>
      <c r="F399" s="738" t="s">
        <v>2204</v>
      </c>
      <c r="G399" s="738" t="s">
        <v>2288</v>
      </c>
      <c r="H399" s="738" t="s">
        <v>562</v>
      </c>
      <c r="I399" s="738" t="s">
        <v>2289</v>
      </c>
      <c r="J399" s="738" t="s">
        <v>2290</v>
      </c>
      <c r="K399" s="738" t="s">
        <v>2291</v>
      </c>
      <c r="L399" s="739">
        <v>29.13</v>
      </c>
      <c r="M399" s="739">
        <v>233.04000000000002</v>
      </c>
      <c r="N399" s="738">
        <v>8</v>
      </c>
      <c r="O399" s="821">
        <v>4</v>
      </c>
      <c r="P399" s="739">
        <v>87.39</v>
      </c>
      <c r="Q399" s="754">
        <v>0.37499999999999994</v>
      </c>
      <c r="R399" s="738">
        <v>3</v>
      </c>
      <c r="S399" s="754">
        <v>0.375</v>
      </c>
      <c r="T399" s="821">
        <v>1.5</v>
      </c>
      <c r="U399" s="777">
        <v>0.375</v>
      </c>
    </row>
    <row r="400" spans="1:21" ht="14.4" customHeight="1" x14ac:dyDescent="0.3">
      <c r="A400" s="737">
        <v>7</v>
      </c>
      <c r="B400" s="738" t="s">
        <v>1972</v>
      </c>
      <c r="C400" s="738" t="s">
        <v>2209</v>
      </c>
      <c r="D400" s="819" t="s">
        <v>3275</v>
      </c>
      <c r="E400" s="820" t="s">
        <v>2229</v>
      </c>
      <c r="F400" s="738" t="s">
        <v>2204</v>
      </c>
      <c r="G400" s="738" t="s">
        <v>2288</v>
      </c>
      <c r="H400" s="738" t="s">
        <v>562</v>
      </c>
      <c r="I400" s="738" t="s">
        <v>2577</v>
      </c>
      <c r="J400" s="738" t="s">
        <v>2578</v>
      </c>
      <c r="K400" s="738" t="s">
        <v>2579</v>
      </c>
      <c r="L400" s="739">
        <v>80.319999999999993</v>
      </c>
      <c r="M400" s="739">
        <v>1365.44</v>
      </c>
      <c r="N400" s="738">
        <v>17</v>
      </c>
      <c r="O400" s="821">
        <v>3.5</v>
      </c>
      <c r="P400" s="739">
        <v>883.52</v>
      </c>
      <c r="Q400" s="754">
        <v>0.64705882352941169</v>
      </c>
      <c r="R400" s="738">
        <v>11</v>
      </c>
      <c r="S400" s="754">
        <v>0.6470588235294118</v>
      </c>
      <c r="T400" s="821">
        <v>2</v>
      </c>
      <c r="U400" s="777">
        <v>0.5714285714285714</v>
      </c>
    </row>
    <row r="401" spans="1:21" ht="14.4" customHeight="1" x14ac:dyDescent="0.3">
      <c r="A401" s="737">
        <v>7</v>
      </c>
      <c r="B401" s="738" t="s">
        <v>1972</v>
      </c>
      <c r="C401" s="738" t="s">
        <v>2209</v>
      </c>
      <c r="D401" s="819" t="s">
        <v>3275</v>
      </c>
      <c r="E401" s="820" t="s">
        <v>2229</v>
      </c>
      <c r="F401" s="738" t="s">
        <v>2204</v>
      </c>
      <c r="G401" s="738" t="s">
        <v>2878</v>
      </c>
      <c r="H401" s="738" t="s">
        <v>562</v>
      </c>
      <c r="I401" s="738" t="s">
        <v>2973</v>
      </c>
      <c r="J401" s="738" t="s">
        <v>2974</v>
      </c>
      <c r="K401" s="738" t="s">
        <v>2881</v>
      </c>
      <c r="L401" s="739">
        <v>601.9</v>
      </c>
      <c r="M401" s="739">
        <v>3611.3999999999996</v>
      </c>
      <c r="N401" s="738">
        <v>6</v>
      </c>
      <c r="O401" s="821">
        <v>0.5</v>
      </c>
      <c r="P401" s="739"/>
      <c r="Q401" s="754">
        <v>0</v>
      </c>
      <c r="R401" s="738"/>
      <c r="S401" s="754">
        <v>0</v>
      </c>
      <c r="T401" s="821"/>
      <c r="U401" s="777">
        <v>0</v>
      </c>
    </row>
    <row r="402" spans="1:21" ht="14.4" customHeight="1" x14ac:dyDescent="0.3">
      <c r="A402" s="737">
        <v>7</v>
      </c>
      <c r="B402" s="738" t="s">
        <v>1972</v>
      </c>
      <c r="C402" s="738" t="s">
        <v>2209</v>
      </c>
      <c r="D402" s="819" t="s">
        <v>3275</v>
      </c>
      <c r="E402" s="820" t="s">
        <v>2229</v>
      </c>
      <c r="F402" s="738" t="s">
        <v>2204</v>
      </c>
      <c r="G402" s="738" t="s">
        <v>2580</v>
      </c>
      <c r="H402" s="738" t="s">
        <v>562</v>
      </c>
      <c r="I402" s="738" t="s">
        <v>2889</v>
      </c>
      <c r="J402" s="738" t="s">
        <v>2582</v>
      </c>
      <c r="K402" s="738" t="s">
        <v>2890</v>
      </c>
      <c r="L402" s="739">
        <v>232.68</v>
      </c>
      <c r="M402" s="739">
        <v>465.36</v>
      </c>
      <c r="N402" s="738">
        <v>2</v>
      </c>
      <c r="O402" s="821">
        <v>1</v>
      </c>
      <c r="P402" s="739">
        <v>465.36</v>
      </c>
      <c r="Q402" s="754">
        <v>1</v>
      </c>
      <c r="R402" s="738">
        <v>2</v>
      </c>
      <c r="S402" s="754">
        <v>1</v>
      </c>
      <c r="T402" s="821">
        <v>1</v>
      </c>
      <c r="U402" s="777">
        <v>1</v>
      </c>
    </row>
    <row r="403" spans="1:21" ht="14.4" customHeight="1" x14ac:dyDescent="0.3">
      <c r="A403" s="737">
        <v>7</v>
      </c>
      <c r="B403" s="738" t="s">
        <v>1972</v>
      </c>
      <c r="C403" s="738" t="s">
        <v>2209</v>
      </c>
      <c r="D403" s="819" t="s">
        <v>3275</v>
      </c>
      <c r="E403" s="820" t="s">
        <v>2229</v>
      </c>
      <c r="F403" s="738" t="s">
        <v>2204</v>
      </c>
      <c r="G403" s="738" t="s">
        <v>2580</v>
      </c>
      <c r="H403" s="738" t="s">
        <v>562</v>
      </c>
      <c r="I403" s="738" t="s">
        <v>2744</v>
      </c>
      <c r="J403" s="738" t="s">
        <v>2745</v>
      </c>
      <c r="K403" s="738" t="s">
        <v>2746</v>
      </c>
      <c r="L403" s="739">
        <v>5322.08</v>
      </c>
      <c r="M403" s="739">
        <v>63864.960000000006</v>
      </c>
      <c r="N403" s="738">
        <v>12</v>
      </c>
      <c r="O403" s="821">
        <v>8</v>
      </c>
      <c r="P403" s="739">
        <v>53220.800000000003</v>
      </c>
      <c r="Q403" s="754">
        <v>0.83333333333333326</v>
      </c>
      <c r="R403" s="738">
        <v>10</v>
      </c>
      <c r="S403" s="754">
        <v>0.83333333333333337</v>
      </c>
      <c r="T403" s="821">
        <v>7</v>
      </c>
      <c r="U403" s="777">
        <v>0.875</v>
      </c>
    </row>
    <row r="404" spans="1:21" ht="14.4" customHeight="1" x14ac:dyDescent="0.3">
      <c r="A404" s="737">
        <v>7</v>
      </c>
      <c r="B404" s="738" t="s">
        <v>1972</v>
      </c>
      <c r="C404" s="738" t="s">
        <v>2209</v>
      </c>
      <c r="D404" s="819" t="s">
        <v>3275</v>
      </c>
      <c r="E404" s="820" t="s">
        <v>2229</v>
      </c>
      <c r="F404" s="738" t="s">
        <v>2204</v>
      </c>
      <c r="G404" s="738" t="s">
        <v>2580</v>
      </c>
      <c r="H404" s="738" t="s">
        <v>562</v>
      </c>
      <c r="I404" s="738" t="s">
        <v>2975</v>
      </c>
      <c r="J404" s="738" t="s">
        <v>2745</v>
      </c>
      <c r="K404" s="738" t="s">
        <v>2976</v>
      </c>
      <c r="L404" s="739">
        <v>5322.08</v>
      </c>
      <c r="M404" s="739">
        <v>37254.559999999998</v>
      </c>
      <c r="N404" s="738">
        <v>7</v>
      </c>
      <c r="O404" s="821">
        <v>4</v>
      </c>
      <c r="P404" s="739">
        <v>31932.48</v>
      </c>
      <c r="Q404" s="754">
        <v>0.85714285714285721</v>
      </c>
      <c r="R404" s="738">
        <v>6</v>
      </c>
      <c r="S404" s="754">
        <v>0.8571428571428571</v>
      </c>
      <c r="T404" s="821">
        <v>3</v>
      </c>
      <c r="U404" s="777">
        <v>0.75</v>
      </c>
    </row>
    <row r="405" spans="1:21" ht="14.4" customHeight="1" x14ac:dyDescent="0.3">
      <c r="A405" s="737">
        <v>7</v>
      </c>
      <c r="B405" s="738" t="s">
        <v>1972</v>
      </c>
      <c r="C405" s="738" t="s">
        <v>2209</v>
      </c>
      <c r="D405" s="819" t="s">
        <v>3275</v>
      </c>
      <c r="E405" s="820" t="s">
        <v>2229</v>
      </c>
      <c r="F405" s="738" t="s">
        <v>2204</v>
      </c>
      <c r="G405" s="738" t="s">
        <v>2580</v>
      </c>
      <c r="H405" s="738" t="s">
        <v>562</v>
      </c>
      <c r="I405" s="738" t="s">
        <v>2977</v>
      </c>
      <c r="J405" s="738" t="s">
        <v>2585</v>
      </c>
      <c r="K405" s="738" t="s">
        <v>2978</v>
      </c>
      <c r="L405" s="739">
        <v>0</v>
      </c>
      <c r="M405" s="739">
        <v>0</v>
      </c>
      <c r="N405" s="738">
        <v>8</v>
      </c>
      <c r="O405" s="821">
        <v>2</v>
      </c>
      <c r="P405" s="739">
        <v>0</v>
      </c>
      <c r="Q405" s="754"/>
      <c r="R405" s="738">
        <v>8</v>
      </c>
      <c r="S405" s="754">
        <v>1</v>
      </c>
      <c r="T405" s="821">
        <v>2</v>
      </c>
      <c r="U405" s="777">
        <v>1</v>
      </c>
    </row>
    <row r="406" spans="1:21" ht="14.4" customHeight="1" x14ac:dyDescent="0.3">
      <c r="A406" s="737">
        <v>7</v>
      </c>
      <c r="B406" s="738" t="s">
        <v>1972</v>
      </c>
      <c r="C406" s="738" t="s">
        <v>2209</v>
      </c>
      <c r="D406" s="819" t="s">
        <v>3275</v>
      </c>
      <c r="E406" s="820" t="s">
        <v>2229</v>
      </c>
      <c r="F406" s="738" t="s">
        <v>2204</v>
      </c>
      <c r="G406" s="738" t="s">
        <v>2580</v>
      </c>
      <c r="H406" s="738" t="s">
        <v>562</v>
      </c>
      <c r="I406" s="738" t="s">
        <v>2747</v>
      </c>
      <c r="J406" s="738" t="s">
        <v>2582</v>
      </c>
      <c r="K406" s="738" t="s">
        <v>2748</v>
      </c>
      <c r="L406" s="739">
        <v>1938.97</v>
      </c>
      <c r="M406" s="739">
        <v>23267.64</v>
      </c>
      <c r="N406" s="738">
        <v>12</v>
      </c>
      <c r="O406" s="821">
        <v>1.5</v>
      </c>
      <c r="P406" s="739">
        <v>23267.64</v>
      </c>
      <c r="Q406" s="754">
        <v>1</v>
      </c>
      <c r="R406" s="738">
        <v>12</v>
      </c>
      <c r="S406" s="754">
        <v>1</v>
      </c>
      <c r="T406" s="821">
        <v>1.5</v>
      </c>
      <c r="U406" s="777">
        <v>1</v>
      </c>
    </row>
    <row r="407" spans="1:21" ht="14.4" customHeight="1" x14ac:dyDescent="0.3">
      <c r="A407" s="737">
        <v>7</v>
      </c>
      <c r="B407" s="738" t="s">
        <v>1972</v>
      </c>
      <c r="C407" s="738" t="s">
        <v>2209</v>
      </c>
      <c r="D407" s="819" t="s">
        <v>3275</v>
      </c>
      <c r="E407" s="820" t="s">
        <v>2229</v>
      </c>
      <c r="F407" s="738" t="s">
        <v>2204</v>
      </c>
      <c r="G407" s="738" t="s">
        <v>2580</v>
      </c>
      <c r="H407" s="738" t="s">
        <v>562</v>
      </c>
      <c r="I407" s="738" t="s">
        <v>2581</v>
      </c>
      <c r="J407" s="738" t="s">
        <v>2582</v>
      </c>
      <c r="K407" s="738" t="s">
        <v>2583</v>
      </c>
      <c r="L407" s="739">
        <v>1454.23</v>
      </c>
      <c r="M407" s="739">
        <v>26176.140000000003</v>
      </c>
      <c r="N407" s="738">
        <v>18</v>
      </c>
      <c r="O407" s="821">
        <v>3</v>
      </c>
      <c r="P407" s="739">
        <v>26176.140000000003</v>
      </c>
      <c r="Q407" s="754">
        <v>1</v>
      </c>
      <c r="R407" s="738">
        <v>18</v>
      </c>
      <c r="S407" s="754">
        <v>1</v>
      </c>
      <c r="T407" s="821">
        <v>3</v>
      </c>
      <c r="U407" s="777">
        <v>1</v>
      </c>
    </row>
    <row r="408" spans="1:21" ht="14.4" customHeight="1" x14ac:dyDescent="0.3">
      <c r="A408" s="737">
        <v>7</v>
      </c>
      <c r="B408" s="738" t="s">
        <v>1972</v>
      </c>
      <c r="C408" s="738" t="s">
        <v>2209</v>
      </c>
      <c r="D408" s="819" t="s">
        <v>3275</v>
      </c>
      <c r="E408" s="820" t="s">
        <v>2229</v>
      </c>
      <c r="F408" s="738" t="s">
        <v>2204</v>
      </c>
      <c r="G408" s="738" t="s">
        <v>2580</v>
      </c>
      <c r="H408" s="738" t="s">
        <v>562</v>
      </c>
      <c r="I408" s="738" t="s">
        <v>2749</v>
      </c>
      <c r="J408" s="738" t="s">
        <v>2582</v>
      </c>
      <c r="K408" s="738" t="s">
        <v>2750</v>
      </c>
      <c r="L408" s="739">
        <v>484.75</v>
      </c>
      <c r="M408" s="739">
        <v>14542.5</v>
      </c>
      <c r="N408" s="738">
        <v>30</v>
      </c>
      <c r="O408" s="821">
        <v>5</v>
      </c>
      <c r="P408" s="739">
        <v>11634</v>
      </c>
      <c r="Q408" s="754">
        <v>0.8</v>
      </c>
      <c r="R408" s="738">
        <v>24</v>
      </c>
      <c r="S408" s="754">
        <v>0.8</v>
      </c>
      <c r="T408" s="821">
        <v>4</v>
      </c>
      <c r="U408" s="777">
        <v>0.8</v>
      </c>
    </row>
    <row r="409" spans="1:21" ht="14.4" customHeight="1" x14ac:dyDescent="0.3">
      <c r="A409" s="737">
        <v>7</v>
      </c>
      <c r="B409" s="738" t="s">
        <v>1972</v>
      </c>
      <c r="C409" s="738" t="s">
        <v>2209</v>
      </c>
      <c r="D409" s="819" t="s">
        <v>3275</v>
      </c>
      <c r="E409" s="820" t="s">
        <v>2229</v>
      </c>
      <c r="F409" s="738" t="s">
        <v>2204</v>
      </c>
      <c r="G409" s="738" t="s">
        <v>2580</v>
      </c>
      <c r="H409" s="738" t="s">
        <v>562</v>
      </c>
      <c r="I409" s="738" t="s">
        <v>2751</v>
      </c>
      <c r="J409" s="738" t="s">
        <v>2582</v>
      </c>
      <c r="K409" s="738" t="s">
        <v>2752</v>
      </c>
      <c r="L409" s="739">
        <v>969.48</v>
      </c>
      <c r="M409" s="739">
        <v>7755.84</v>
      </c>
      <c r="N409" s="738">
        <v>8</v>
      </c>
      <c r="O409" s="821">
        <v>2</v>
      </c>
      <c r="P409" s="739">
        <v>7755.84</v>
      </c>
      <c r="Q409" s="754">
        <v>1</v>
      </c>
      <c r="R409" s="738">
        <v>8</v>
      </c>
      <c r="S409" s="754">
        <v>1</v>
      </c>
      <c r="T409" s="821">
        <v>2</v>
      </c>
      <c r="U409" s="777">
        <v>1</v>
      </c>
    </row>
    <row r="410" spans="1:21" ht="14.4" customHeight="1" x14ac:dyDescent="0.3">
      <c r="A410" s="737">
        <v>7</v>
      </c>
      <c r="B410" s="738" t="s">
        <v>1972</v>
      </c>
      <c r="C410" s="738" t="s">
        <v>2209</v>
      </c>
      <c r="D410" s="819" t="s">
        <v>3275</v>
      </c>
      <c r="E410" s="820" t="s">
        <v>2229</v>
      </c>
      <c r="F410" s="738" t="s">
        <v>2204</v>
      </c>
      <c r="G410" s="738" t="s">
        <v>2580</v>
      </c>
      <c r="H410" s="738" t="s">
        <v>562</v>
      </c>
      <c r="I410" s="738" t="s">
        <v>2584</v>
      </c>
      <c r="J410" s="738" t="s">
        <v>2585</v>
      </c>
      <c r="K410" s="738" t="s">
        <v>2586</v>
      </c>
      <c r="L410" s="739">
        <v>1938.97</v>
      </c>
      <c r="M410" s="739">
        <v>27145.58</v>
      </c>
      <c r="N410" s="738">
        <v>14</v>
      </c>
      <c r="O410" s="821">
        <v>3</v>
      </c>
      <c r="P410" s="739">
        <v>15511.76</v>
      </c>
      <c r="Q410" s="754">
        <v>0.5714285714285714</v>
      </c>
      <c r="R410" s="738">
        <v>8</v>
      </c>
      <c r="S410" s="754">
        <v>0.5714285714285714</v>
      </c>
      <c r="T410" s="821">
        <v>2</v>
      </c>
      <c r="U410" s="777">
        <v>0.66666666666666663</v>
      </c>
    </row>
    <row r="411" spans="1:21" ht="14.4" customHeight="1" x14ac:dyDescent="0.3">
      <c r="A411" s="737">
        <v>7</v>
      </c>
      <c r="B411" s="738" t="s">
        <v>1972</v>
      </c>
      <c r="C411" s="738" t="s">
        <v>2209</v>
      </c>
      <c r="D411" s="819" t="s">
        <v>3275</v>
      </c>
      <c r="E411" s="820" t="s">
        <v>2229</v>
      </c>
      <c r="F411" s="738" t="s">
        <v>2204</v>
      </c>
      <c r="G411" s="738" t="s">
        <v>2580</v>
      </c>
      <c r="H411" s="738" t="s">
        <v>562</v>
      </c>
      <c r="I411" s="738" t="s">
        <v>2753</v>
      </c>
      <c r="J411" s="738" t="s">
        <v>2585</v>
      </c>
      <c r="K411" s="738" t="s">
        <v>2754</v>
      </c>
      <c r="L411" s="739">
        <v>484.75</v>
      </c>
      <c r="M411" s="739">
        <v>7756</v>
      </c>
      <c r="N411" s="738">
        <v>16</v>
      </c>
      <c r="O411" s="821">
        <v>3</v>
      </c>
      <c r="P411" s="739">
        <v>7756</v>
      </c>
      <c r="Q411" s="754">
        <v>1</v>
      </c>
      <c r="R411" s="738">
        <v>16</v>
      </c>
      <c r="S411" s="754">
        <v>1</v>
      </c>
      <c r="T411" s="821">
        <v>3</v>
      </c>
      <c r="U411" s="777">
        <v>1</v>
      </c>
    </row>
    <row r="412" spans="1:21" ht="14.4" customHeight="1" x14ac:dyDescent="0.3">
      <c r="A412" s="737">
        <v>7</v>
      </c>
      <c r="B412" s="738" t="s">
        <v>1972</v>
      </c>
      <c r="C412" s="738" t="s">
        <v>2209</v>
      </c>
      <c r="D412" s="819" t="s">
        <v>3275</v>
      </c>
      <c r="E412" s="820" t="s">
        <v>2229</v>
      </c>
      <c r="F412" s="738" t="s">
        <v>2204</v>
      </c>
      <c r="G412" s="738" t="s">
        <v>2580</v>
      </c>
      <c r="H412" s="738" t="s">
        <v>562</v>
      </c>
      <c r="I412" s="738" t="s">
        <v>2755</v>
      </c>
      <c r="J412" s="738" t="s">
        <v>2585</v>
      </c>
      <c r="K412" s="738" t="s">
        <v>2756</v>
      </c>
      <c r="L412" s="739">
        <v>969.48</v>
      </c>
      <c r="M412" s="739">
        <v>5816.88</v>
      </c>
      <c r="N412" s="738">
        <v>6</v>
      </c>
      <c r="O412" s="821">
        <v>1</v>
      </c>
      <c r="P412" s="739">
        <v>5816.88</v>
      </c>
      <c r="Q412" s="754">
        <v>1</v>
      </c>
      <c r="R412" s="738">
        <v>6</v>
      </c>
      <c r="S412" s="754">
        <v>1</v>
      </c>
      <c r="T412" s="821">
        <v>1</v>
      </c>
      <c r="U412" s="777">
        <v>1</v>
      </c>
    </row>
    <row r="413" spans="1:21" ht="14.4" customHeight="1" x14ac:dyDescent="0.3">
      <c r="A413" s="737">
        <v>7</v>
      </c>
      <c r="B413" s="738" t="s">
        <v>1972</v>
      </c>
      <c r="C413" s="738" t="s">
        <v>2209</v>
      </c>
      <c r="D413" s="819" t="s">
        <v>3275</v>
      </c>
      <c r="E413" s="820" t="s">
        <v>2229</v>
      </c>
      <c r="F413" s="738" t="s">
        <v>2204</v>
      </c>
      <c r="G413" s="738" t="s">
        <v>2580</v>
      </c>
      <c r="H413" s="738" t="s">
        <v>607</v>
      </c>
      <c r="I413" s="738" t="s">
        <v>2587</v>
      </c>
      <c r="J413" s="738" t="s">
        <v>2588</v>
      </c>
      <c r="K413" s="738" t="s">
        <v>2589</v>
      </c>
      <c r="L413" s="739">
        <v>484.75</v>
      </c>
      <c r="M413" s="739">
        <v>1939</v>
      </c>
      <c r="N413" s="738">
        <v>4</v>
      </c>
      <c r="O413" s="821">
        <v>1</v>
      </c>
      <c r="P413" s="739">
        <v>1939</v>
      </c>
      <c r="Q413" s="754">
        <v>1</v>
      </c>
      <c r="R413" s="738">
        <v>4</v>
      </c>
      <c r="S413" s="754">
        <v>1</v>
      </c>
      <c r="T413" s="821">
        <v>1</v>
      </c>
      <c r="U413" s="777">
        <v>1</v>
      </c>
    </row>
    <row r="414" spans="1:21" ht="14.4" customHeight="1" x14ac:dyDescent="0.3">
      <c r="A414" s="737">
        <v>7</v>
      </c>
      <c r="B414" s="738" t="s">
        <v>1972</v>
      </c>
      <c r="C414" s="738" t="s">
        <v>2209</v>
      </c>
      <c r="D414" s="819" t="s">
        <v>3275</v>
      </c>
      <c r="E414" s="820" t="s">
        <v>2229</v>
      </c>
      <c r="F414" s="738" t="s">
        <v>2204</v>
      </c>
      <c r="G414" s="738" t="s">
        <v>2580</v>
      </c>
      <c r="H414" s="738" t="s">
        <v>562</v>
      </c>
      <c r="I414" s="738" t="s">
        <v>2979</v>
      </c>
      <c r="J414" s="738" t="s">
        <v>2585</v>
      </c>
      <c r="K414" s="738" t="s">
        <v>2980</v>
      </c>
      <c r="L414" s="739">
        <v>0</v>
      </c>
      <c r="M414" s="739">
        <v>0</v>
      </c>
      <c r="N414" s="738">
        <v>10</v>
      </c>
      <c r="O414" s="821">
        <v>2</v>
      </c>
      <c r="P414" s="739">
        <v>0</v>
      </c>
      <c r="Q414" s="754"/>
      <c r="R414" s="738">
        <v>10</v>
      </c>
      <c r="S414" s="754">
        <v>1</v>
      </c>
      <c r="T414" s="821">
        <v>2</v>
      </c>
      <c r="U414" s="777">
        <v>1</v>
      </c>
    </row>
    <row r="415" spans="1:21" ht="14.4" customHeight="1" x14ac:dyDescent="0.3">
      <c r="A415" s="737">
        <v>7</v>
      </c>
      <c r="B415" s="738" t="s">
        <v>1972</v>
      </c>
      <c r="C415" s="738" t="s">
        <v>2209</v>
      </c>
      <c r="D415" s="819" t="s">
        <v>3275</v>
      </c>
      <c r="E415" s="820" t="s">
        <v>2229</v>
      </c>
      <c r="F415" s="738" t="s">
        <v>2204</v>
      </c>
      <c r="G415" s="738" t="s">
        <v>2580</v>
      </c>
      <c r="H415" s="738" t="s">
        <v>562</v>
      </c>
      <c r="I415" s="738" t="s">
        <v>2981</v>
      </c>
      <c r="J415" s="738" t="s">
        <v>2588</v>
      </c>
      <c r="K415" s="738" t="s">
        <v>2982</v>
      </c>
      <c r="L415" s="739">
        <v>0</v>
      </c>
      <c r="M415" s="739">
        <v>0</v>
      </c>
      <c r="N415" s="738">
        <v>4</v>
      </c>
      <c r="O415" s="821">
        <v>1</v>
      </c>
      <c r="P415" s="739">
        <v>0</v>
      </c>
      <c r="Q415" s="754"/>
      <c r="R415" s="738">
        <v>4</v>
      </c>
      <c r="S415" s="754">
        <v>1</v>
      </c>
      <c r="T415" s="821">
        <v>1</v>
      </c>
      <c r="U415" s="777">
        <v>1</v>
      </c>
    </row>
    <row r="416" spans="1:21" ht="14.4" customHeight="1" x14ac:dyDescent="0.3">
      <c r="A416" s="737">
        <v>7</v>
      </c>
      <c r="B416" s="738" t="s">
        <v>1972</v>
      </c>
      <c r="C416" s="738" t="s">
        <v>2209</v>
      </c>
      <c r="D416" s="819" t="s">
        <v>3275</v>
      </c>
      <c r="E416" s="820" t="s">
        <v>2229</v>
      </c>
      <c r="F416" s="738" t="s">
        <v>2204</v>
      </c>
      <c r="G416" s="738" t="s">
        <v>2580</v>
      </c>
      <c r="H416" s="738" t="s">
        <v>607</v>
      </c>
      <c r="I416" s="738" t="s">
        <v>2983</v>
      </c>
      <c r="J416" s="738" t="s">
        <v>2588</v>
      </c>
      <c r="K416" s="738" t="s">
        <v>2984</v>
      </c>
      <c r="L416" s="739">
        <v>969.48</v>
      </c>
      <c r="M416" s="739">
        <v>8725.32</v>
      </c>
      <c r="N416" s="738">
        <v>9</v>
      </c>
      <c r="O416" s="821">
        <v>3</v>
      </c>
      <c r="P416" s="739">
        <v>8725.32</v>
      </c>
      <c r="Q416" s="754">
        <v>1</v>
      </c>
      <c r="R416" s="738">
        <v>9</v>
      </c>
      <c r="S416" s="754">
        <v>1</v>
      </c>
      <c r="T416" s="821">
        <v>3</v>
      </c>
      <c r="U416" s="777">
        <v>1</v>
      </c>
    </row>
    <row r="417" spans="1:21" ht="14.4" customHeight="1" x14ac:dyDescent="0.3">
      <c r="A417" s="737">
        <v>7</v>
      </c>
      <c r="B417" s="738" t="s">
        <v>1972</v>
      </c>
      <c r="C417" s="738" t="s">
        <v>2209</v>
      </c>
      <c r="D417" s="819" t="s">
        <v>3275</v>
      </c>
      <c r="E417" s="820" t="s">
        <v>2229</v>
      </c>
      <c r="F417" s="738" t="s">
        <v>2204</v>
      </c>
      <c r="G417" s="738" t="s">
        <v>2580</v>
      </c>
      <c r="H417" s="738" t="s">
        <v>562</v>
      </c>
      <c r="I417" s="738" t="s">
        <v>2985</v>
      </c>
      <c r="J417" s="738" t="s">
        <v>2585</v>
      </c>
      <c r="K417" s="738" t="s">
        <v>2986</v>
      </c>
      <c r="L417" s="739">
        <v>0</v>
      </c>
      <c r="M417" s="739">
        <v>0</v>
      </c>
      <c r="N417" s="738">
        <v>6</v>
      </c>
      <c r="O417" s="821">
        <v>1</v>
      </c>
      <c r="P417" s="739">
        <v>0</v>
      </c>
      <c r="Q417" s="754"/>
      <c r="R417" s="738">
        <v>6</v>
      </c>
      <c r="S417" s="754">
        <v>1</v>
      </c>
      <c r="T417" s="821">
        <v>1</v>
      </c>
      <c r="U417" s="777">
        <v>1</v>
      </c>
    </row>
    <row r="418" spans="1:21" ht="14.4" customHeight="1" x14ac:dyDescent="0.3">
      <c r="A418" s="737">
        <v>7</v>
      </c>
      <c r="B418" s="738" t="s">
        <v>1972</v>
      </c>
      <c r="C418" s="738" t="s">
        <v>2209</v>
      </c>
      <c r="D418" s="819" t="s">
        <v>3275</v>
      </c>
      <c r="E418" s="820" t="s">
        <v>2229</v>
      </c>
      <c r="F418" s="738" t="s">
        <v>2204</v>
      </c>
      <c r="G418" s="738" t="s">
        <v>2580</v>
      </c>
      <c r="H418" s="738" t="s">
        <v>607</v>
      </c>
      <c r="I418" s="738" t="s">
        <v>2891</v>
      </c>
      <c r="J418" s="738" t="s">
        <v>2588</v>
      </c>
      <c r="K418" s="738" t="s">
        <v>2743</v>
      </c>
      <c r="L418" s="739">
        <v>1938.97</v>
      </c>
      <c r="M418" s="739">
        <v>11633.82</v>
      </c>
      <c r="N418" s="738">
        <v>6</v>
      </c>
      <c r="O418" s="821">
        <v>1</v>
      </c>
      <c r="P418" s="739"/>
      <c r="Q418" s="754">
        <v>0</v>
      </c>
      <c r="R418" s="738"/>
      <c r="S418" s="754">
        <v>0</v>
      </c>
      <c r="T418" s="821"/>
      <c r="U418" s="777">
        <v>0</v>
      </c>
    </row>
    <row r="419" spans="1:21" ht="14.4" customHeight="1" x14ac:dyDescent="0.3">
      <c r="A419" s="737">
        <v>7</v>
      </c>
      <c r="B419" s="738" t="s">
        <v>1972</v>
      </c>
      <c r="C419" s="738" t="s">
        <v>2209</v>
      </c>
      <c r="D419" s="819" t="s">
        <v>3275</v>
      </c>
      <c r="E419" s="820" t="s">
        <v>2229</v>
      </c>
      <c r="F419" s="738" t="s">
        <v>2204</v>
      </c>
      <c r="G419" s="738" t="s">
        <v>2580</v>
      </c>
      <c r="H419" s="738" t="s">
        <v>562</v>
      </c>
      <c r="I419" s="738" t="s">
        <v>2757</v>
      </c>
      <c r="J419" s="738" t="s">
        <v>2745</v>
      </c>
      <c r="K419" s="738" t="s">
        <v>2758</v>
      </c>
      <c r="L419" s="739">
        <v>5322.08</v>
      </c>
      <c r="M419" s="739">
        <v>15966.24</v>
      </c>
      <c r="N419" s="738">
        <v>3</v>
      </c>
      <c r="O419" s="821">
        <v>1</v>
      </c>
      <c r="P419" s="739">
        <v>15966.24</v>
      </c>
      <c r="Q419" s="754">
        <v>1</v>
      </c>
      <c r="R419" s="738">
        <v>3</v>
      </c>
      <c r="S419" s="754">
        <v>1</v>
      </c>
      <c r="T419" s="821">
        <v>1</v>
      </c>
      <c r="U419" s="777">
        <v>1</v>
      </c>
    </row>
    <row r="420" spans="1:21" ht="14.4" customHeight="1" x14ac:dyDescent="0.3">
      <c r="A420" s="737">
        <v>7</v>
      </c>
      <c r="B420" s="738" t="s">
        <v>1972</v>
      </c>
      <c r="C420" s="738" t="s">
        <v>2209</v>
      </c>
      <c r="D420" s="819" t="s">
        <v>3275</v>
      </c>
      <c r="E420" s="820" t="s">
        <v>2229</v>
      </c>
      <c r="F420" s="738" t="s">
        <v>2204</v>
      </c>
      <c r="G420" s="738" t="s">
        <v>2580</v>
      </c>
      <c r="H420" s="738" t="s">
        <v>607</v>
      </c>
      <c r="I420" s="738" t="s">
        <v>2759</v>
      </c>
      <c r="J420" s="738" t="s">
        <v>2588</v>
      </c>
      <c r="K420" s="738" t="s">
        <v>2760</v>
      </c>
      <c r="L420" s="739">
        <v>1454.23</v>
      </c>
      <c r="M420" s="739">
        <v>8725.380000000001</v>
      </c>
      <c r="N420" s="738">
        <v>6</v>
      </c>
      <c r="O420" s="821">
        <v>1</v>
      </c>
      <c r="P420" s="739">
        <v>8725.380000000001</v>
      </c>
      <c r="Q420" s="754">
        <v>1</v>
      </c>
      <c r="R420" s="738">
        <v>6</v>
      </c>
      <c r="S420" s="754">
        <v>1</v>
      </c>
      <c r="T420" s="821">
        <v>1</v>
      </c>
      <c r="U420" s="777">
        <v>1</v>
      </c>
    </row>
    <row r="421" spans="1:21" ht="14.4" customHeight="1" x14ac:dyDescent="0.3">
      <c r="A421" s="737">
        <v>7</v>
      </c>
      <c r="B421" s="738" t="s">
        <v>1972</v>
      </c>
      <c r="C421" s="738" t="s">
        <v>2209</v>
      </c>
      <c r="D421" s="819" t="s">
        <v>3275</v>
      </c>
      <c r="E421" s="820" t="s">
        <v>2229</v>
      </c>
      <c r="F421" s="738" t="s">
        <v>2204</v>
      </c>
      <c r="G421" s="738" t="s">
        <v>2292</v>
      </c>
      <c r="H421" s="738" t="s">
        <v>562</v>
      </c>
      <c r="I421" s="738" t="s">
        <v>2593</v>
      </c>
      <c r="J421" s="738" t="s">
        <v>2294</v>
      </c>
      <c r="K421" s="738" t="s">
        <v>2594</v>
      </c>
      <c r="L421" s="739">
        <v>537.12</v>
      </c>
      <c r="M421" s="739">
        <v>1611.3600000000001</v>
      </c>
      <c r="N421" s="738">
        <v>3</v>
      </c>
      <c r="O421" s="821">
        <v>1</v>
      </c>
      <c r="P421" s="739">
        <v>1611.3600000000001</v>
      </c>
      <c r="Q421" s="754">
        <v>1</v>
      </c>
      <c r="R421" s="738">
        <v>3</v>
      </c>
      <c r="S421" s="754">
        <v>1</v>
      </c>
      <c r="T421" s="821">
        <v>1</v>
      </c>
      <c r="U421" s="777">
        <v>1</v>
      </c>
    </row>
    <row r="422" spans="1:21" ht="14.4" customHeight="1" x14ac:dyDescent="0.3">
      <c r="A422" s="737">
        <v>7</v>
      </c>
      <c r="B422" s="738" t="s">
        <v>1972</v>
      </c>
      <c r="C422" s="738" t="s">
        <v>2209</v>
      </c>
      <c r="D422" s="819" t="s">
        <v>3275</v>
      </c>
      <c r="E422" s="820" t="s">
        <v>2229</v>
      </c>
      <c r="F422" s="738" t="s">
        <v>2204</v>
      </c>
      <c r="G422" s="738" t="s">
        <v>2292</v>
      </c>
      <c r="H422" s="738" t="s">
        <v>562</v>
      </c>
      <c r="I422" s="738" t="s">
        <v>2293</v>
      </c>
      <c r="J422" s="738" t="s">
        <v>2294</v>
      </c>
      <c r="K422" s="738" t="s">
        <v>2295</v>
      </c>
      <c r="L422" s="739">
        <v>848.49</v>
      </c>
      <c r="M422" s="739">
        <v>42424.500000000007</v>
      </c>
      <c r="N422" s="738">
        <v>50</v>
      </c>
      <c r="O422" s="821">
        <v>14</v>
      </c>
      <c r="P422" s="739">
        <v>32242.620000000006</v>
      </c>
      <c r="Q422" s="754">
        <v>0.76</v>
      </c>
      <c r="R422" s="738">
        <v>38</v>
      </c>
      <c r="S422" s="754">
        <v>0.76</v>
      </c>
      <c r="T422" s="821">
        <v>10.5</v>
      </c>
      <c r="U422" s="777">
        <v>0.75</v>
      </c>
    </row>
    <row r="423" spans="1:21" ht="14.4" customHeight="1" x14ac:dyDescent="0.3">
      <c r="A423" s="737">
        <v>7</v>
      </c>
      <c r="B423" s="738" t="s">
        <v>1972</v>
      </c>
      <c r="C423" s="738" t="s">
        <v>2209</v>
      </c>
      <c r="D423" s="819" t="s">
        <v>3275</v>
      </c>
      <c r="E423" s="820" t="s">
        <v>2229</v>
      </c>
      <c r="F423" s="738" t="s">
        <v>2204</v>
      </c>
      <c r="G423" s="738" t="s">
        <v>2292</v>
      </c>
      <c r="H423" s="738" t="s">
        <v>562</v>
      </c>
      <c r="I423" s="738" t="s">
        <v>2987</v>
      </c>
      <c r="J423" s="738" t="s">
        <v>2988</v>
      </c>
      <c r="K423" s="738" t="s">
        <v>2989</v>
      </c>
      <c r="L423" s="739">
        <v>573.67999999999995</v>
      </c>
      <c r="M423" s="739">
        <v>1721.04</v>
      </c>
      <c r="N423" s="738">
        <v>3</v>
      </c>
      <c r="O423" s="821">
        <v>0.5</v>
      </c>
      <c r="P423" s="739"/>
      <c r="Q423" s="754">
        <v>0</v>
      </c>
      <c r="R423" s="738"/>
      <c r="S423" s="754">
        <v>0</v>
      </c>
      <c r="T423" s="821"/>
      <c r="U423" s="777">
        <v>0</v>
      </c>
    </row>
    <row r="424" spans="1:21" ht="14.4" customHeight="1" x14ac:dyDescent="0.3">
      <c r="A424" s="737">
        <v>7</v>
      </c>
      <c r="B424" s="738" t="s">
        <v>1972</v>
      </c>
      <c r="C424" s="738" t="s">
        <v>2209</v>
      </c>
      <c r="D424" s="819" t="s">
        <v>3275</v>
      </c>
      <c r="E424" s="820" t="s">
        <v>2229</v>
      </c>
      <c r="F424" s="738" t="s">
        <v>2204</v>
      </c>
      <c r="G424" s="738" t="s">
        <v>2384</v>
      </c>
      <c r="H424" s="738" t="s">
        <v>562</v>
      </c>
      <c r="I424" s="738" t="s">
        <v>753</v>
      </c>
      <c r="J424" s="738" t="s">
        <v>754</v>
      </c>
      <c r="K424" s="738" t="s">
        <v>2386</v>
      </c>
      <c r="L424" s="739">
        <v>107.27</v>
      </c>
      <c r="M424" s="739">
        <v>107.27</v>
      </c>
      <c r="N424" s="738">
        <v>1</v>
      </c>
      <c r="O424" s="821">
        <v>0.5</v>
      </c>
      <c r="P424" s="739">
        <v>107.27</v>
      </c>
      <c r="Q424" s="754">
        <v>1</v>
      </c>
      <c r="R424" s="738">
        <v>1</v>
      </c>
      <c r="S424" s="754">
        <v>1</v>
      </c>
      <c r="T424" s="821">
        <v>0.5</v>
      </c>
      <c r="U424" s="777">
        <v>1</v>
      </c>
    </row>
    <row r="425" spans="1:21" ht="14.4" customHeight="1" x14ac:dyDescent="0.3">
      <c r="A425" s="737">
        <v>7</v>
      </c>
      <c r="B425" s="738" t="s">
        <v>1972</v>
      </c>
      <c r="C425" s="738" t="s">
        <v>2209</v>
      </c>
      <c r="D425" s="819" t="s">
        <v>3275</v>
      </c>
      <c r="E425" s="820" t="s">
        <v>2229</v>
      </c>
      <c r="F425" s="738" t="s">
        <v>2204</v>
      </c>
      <c r="G425" s="738" t="s">
        <v>2597</v>
      </c>
      <c r="H425" s="738" t="s">
        <v>562</v>
      </c>
      <c r="I425" s="738" t="s">
        <v>2598</v>
      </c>
      <c r="J425" s="738" t="s">
        <v>2599</v>
      </c>
      <c r="K425" s="738" t="s">
        <v>2600</v>
      </c>
      <c r="L425" s="739">
        <v>0</v>
      </c>
      <c r="M425" s="739">
        <v>0</v>
      </c>
      <c r="N425" s="738">
        <v>3</v>
      </c>
      <c r="O425" s="821">
        <v>1.5</v>
      </c>
      <c r="P425" s="739">
        <v>0</v>
      </c>
      <c r="Q425" s="754"/>
      <c r="R425" s="738">
        <v>3</v>
      </c>
      <c r="S425" s="754">
        <v>1</v>
      </c>
      <c r="T425" s="821">
        <v>1.5</v>
      </c>
      <c r="U425" s="777">
        <v>1</v>
      </c>
    </row>
    <row r="426" spans="1:21" ht="14.4" customHeight="1" x14ac:dyDescent="0.3">
      <c r="A426" s="737">
        <v>7</v>
      </c>
      <c r="B426" s="738" t="s">
        <v>1972</v>
      </c>
      <c r="C426" s="738" t="s">
        <v>2209</v>
      </c>
      <c r="D426" s="819" t="s">
        <v>3275</v>
      </c>
      <c r="E426" s="820" t="s">
        <v>2229</v>
      </c>
      <c r="F426" s="738" t="s">
        <v>2204</v>
      </c>
      <c r="G426" s="738" t="s">
        <v>2450</v>
      </c>
      <c r="H426" s="738" t="s">
        <v>562</v>
      </c>
      <c r="I426" s="738" t="s">
        <v>2894</v>
      </c>
      <c r="J426" s="738" t="s">
        <v>2895</v>
      </c>
      <c r="K426" s="738" t="s">
        <v>2554</v>
      </c>
      <c r="L426" s="739">
        <v>79.64</v>
      </c>
      <c r="M426" s="739">
        <v>318.56</v>
      </c>
      <c r="N426" s="738">
        <v>4</v>
      </c>
      <c r="O426" s="821">
        <v>2</v>
      </c>
      <c r="P426" s="739">
        <v>318.56</v>
      </c>
      <c r="Q426" s="754">
        <v>1</v>
      </c>
      <c r="R426" s="738">
        <v>4</v>
      </c>
      <c r="S426" s="754">
        <v>1</v>
      </c>
      <c r="T426" s="821">
        <v>2</v>
      </c>
      <c r="U426" s="777">
        <v>1</v>
      </c>
    </row>
    <row r="427" spans="1:21" ht="14.4" customHeight="1" x14ac:dyDescent="0.3">
      <c r="A427" s="737">
        <v>7</v>
      </c>
      <c r="B427" s="738" t="s">
        <v>1972</v>
      </c>
      <c r="C427" s="738" t="s">
        <v>2209</v>
      </c>
      <c r="D427" s="819" t="s">
        <v>3275</v>
      </c>
      <c r="E427" s="820" t="s">
        <v>2229</v>
      </c>
      <c r="F427" s="738" t="s">
        <v>2204</v>
      </c>
      <c r="G427" s="738" t="s">
        <v>2601</v>
      </c>
      <c r="H427" s="738" t="s">
        <v>562</v>
      </c>
      <c r="I427" s="738" t="s">
        <v>2990</v>
      </c>
      <c r="J427" s="738" t="s">
        <v>2603</v>
      </c>
      <c r="K427" s="738" t="s">
        <v>2991</v>
      </c>
      <c r="L427" s="739">
        <v>908.53</v>
      </c>
      <c r="M427" s="739">
        <v>2725.59</v>
      </c>
      <c r="N427" s="738">
        <v>3</v>
      </c>
      <c r="O427" s="821">
        <v>1</v>
      </c>
      <c r="P427" s="739">
        <v>2725.59</v>
      </c>
      <c r="Q427" s="754">
        <v>1</v>
      </c>
      <c r="R427" s="738">
        <v>3</v>
      </c>
      <c r="S427" s="754">
        <v>1</v>
      </c>
      <c r="T427" s="821">
        <v>1</v>
      </c>
      <c r="U427" s="777">
        <v>1</v>
      </c>
    </row>
    <row r="428" spans="1:21" ht="14.4" customHeight="1" x14ac:dyDescent="0.3">
      <c r="A428" s="737">
        <v>7</v>
      </c>
      <c r="B428" s="738" t="s">
        <v>1972</v>
      </c>
      <c r="C428" s="738" t="s">
        <v>2209</v>
      </c>
      <c r="D428" s="819" t="s">
        <v>3275</v>
      </c>
      <c r="E428" s="820" t="s">
        <v>2229</v>
      </c>
      <c r="F428" s="738" t="s">
        <v>2204</v>
      </c>
      <c r="G428" s="738" t="s">
        <v>2601</v>
      </c>
      <c r="H428" s="738" t="s">
        <v>562</v>
      </c>
      <c r="I428" s="738" t="s">
        <v>2605</v>
      </c>
      <c r="J428" s="738" t="s">
        <v>2603</v>
      </c>
      <c r="K428" s="738" t="s">
        <v>2606</v>
      </c>
      <c r="L428" s="739">
        <v>1677.3</v>
      </c>
      <c r="M428" s="739">
        <v>13418.4</v>
      </c>
      <c r="N428" s="738">
        <v>8</v>
      </c>
      <c r="O428" s="821">
        <v>3</v>
      </c>
      <c r="P428" s="739">
        <v>8386.5</v>
      </c>
      <c r="Q428" s="754">
        <v>0.625</v>
      </c>
      <c r="R428" s="738">
        <v>5</v>
      </c>
      <c r="S428" s="754">
        <v>0.625</v>
      </c>
      <c r="T428" s="821">
        <v>2</v>
      </c>
      <c r="U428" s="777">
        <v>0.66666666666666663</v>
      </c>
    </row>
    <row r="429" spans="1:21" ht="14.4" customHeight="1" x14ac:dyDescent="0.3">
      <c r="A429" s="737">
        <v>7</v>
      </c>
      <c r="B429" s="738" t="s">
        <v>1972</v>
      </c>
      <c r="C429" s="738" t="s">
        <v>2209</v>
      </c>
      <c r="D429" s="819" t="s">
        <v>3275</v>
      </c>
      <c r="E429" s="820" t="s">
        <v>2229</v>
      </c>
      <c r="F429" s="738" t="s">
        <v>2204</v>
      </c>
      <c r="G429" s="738" t="s">
        <v>2601</v>
      </c>
      <c r="H429" s="738" t="s">
        <v>562</v>
      </c>
      <c r="I429" s="738" t="s">
        <v>2607</v>
      </c>
      <c r="J429" s="738" t="s">
        <v>2603</v>
      </c>
      <c r="K429" s="738" t="s">
        <v>2608</v>
      </c>
      <c r="L429" s="739">
        <v>4714.62</v>
      </c>
      <c r="M429" s="739">
        <v>14143.86</v>
      </c>
      <c r="N429" s="738">
        <v>3</v>
      </c>
      <c r="O429" s="821">
        <v>1</v>
      </c>
      <c r="P429" s="739">
        <v>14143.86</v>
      </c>
      <c r="Q429" s="754">
        <v>1</v>
      </c>
      <c r="R429" s="738">
        <v>3</v>
      </c>
      <c r="S429" s="754">
        <v>1</v>
      </c>
      <c r="T429" s="821">
        <v>1</v>
      </c>
      <c r="U429" s="777">
        <v>1</v>
      </c>
    </row>
    <row r="430" spans="1:21" ht="14.4" customHeight="1" x14ac:dyDescent="0.3">
      <c r="A430" s="737">
        <v>7</v>
      </c>
      <c r="B430" s="738" t="s">
        <v>1972</v>
      </c>
      <c r="C430" s="738" t="s">
        <v>2209</v>
      </c>
      <c r="D430" s="819" t="s">
        <v>3275</v>
      </c>
      <c r="E430" s="820" t="s">
        <v>2229</v>
      </c>
      <c r="F430" s="738" t="s">
        <v>2204</v>
      </c>
      <c r="G430" s="738" t="s">
        <v>2601</v>
      </c>
      <c r="H430" s="738" t="s">
        <v>562</v>
      </c>
      <c r="I430" s="738" t="s">
        <v>2609</v>
      </c>
      <c r="J430" s="738" t="s">
        <v>2603</v>
      </c>
      <c r="K430" s="738" t="s">
        <v>2610</v>
      </c>
      <c r="L430" s="739">
        <v>3354.59</v>
      </c>
      <c r="M430" s="739">
        <v>10063.77</v>
      </c>
      <c r="N430" s="738">
        <v>3</v>
      </c>
      <c r="O430" s="821">
        <v>1</v>
      </c>
      <c r="P430" s="739">
        <v>10063.77</v>
      </c>
      <c r="Q430" s="754">
        <v>1</v>
      </c>
      <c r="R430" s="738">
        <v>3</v>
      </c>
      <c r="S430" s="754">
        <v>1</v>
      </c>
      <c r="T430" s="821">
        <v>1</v>
      </c>
      <c r="U430" s="777">
        <v>1</v>
      </c>
    </row>
    <row r="431" spans="1:21" ht="14.4" customHeight="1" x14ac:dyDescent="0.3">
      <c r="A431" s="737">
        <v>7</v>
      </c>
      <c r="B431" s="738" t="s">
        <v>1972</v>
      </c>
      <c r="C431" s="738" t="s">
        <v>2209</v>
      </c>
      <c r="D431" s="819" t="s">
        <v>3275</v>
      </c>
      <c r="E431" s="820" t="s">
        <v>2229</v>
      </c>
      <c r="F431" s="738" t="s">
        <v>2204</v>
      </c>
      <c r="G431" s="738" t="s">
        <v>2992</v>
      </c>
      <c r="H431" s="738" t="s">
        <v>562</v>
      </c>
      <c r="I431" s="738" t="s">
        <v>2993</v>
      </c>
      <c r="J431" s="738" t="s">
        <v>2994</v>
      </c>
      <c r="K431" s="738" t="s">
        <v>2995</v>
      </c>
      <c r="L431" s="739">
        <v>0</v>
      </c>
      <c r="M431" s="739">
        <v>0</v>
      </c>
      <c r="N431" s="738">
        <v>1</v>
      </c>
      <c r="O431" s="821">
        <v>0.5</v>
      </c>
      <c r="P431" s="739">
        <v>0</v>
      </c>
      <c r="Q431" s="754"/>
      <c r="R431" s="738">
        <v>1</v>
      </c>
      <c r="S431" s="754">
        <v>1</v>
      </c>
      <c r="T431" s="821">
        <v>0.5</v>
      </c>
      <c r="U431" s="777">
        <v>1</v>
      </c>
    </row>
    <row r="432" spans="1:21" ht="14.4" customHeight="1" x14ac:dyDescent="0.3">
      <c r="A432" s="737">
        <v>7</v>
      </c>
      <c r="B432" s="738" t="s">
        <v>1972</v>
      </c>
      <c r="C432" s="738" t="s">
        <v>2209</v>
      </c>
      <c r="D432" s="819" t="s">
        <v>3275</v>
      </c>
      <c r="E432" s="820" t="s">
        <v>2229</v>
      </c>
      <c r="F432" s="738" t="s">
        <v>2204</v>
      </c>
      <c r="G432" s="738" t="s">
        <v>2525</v>
      </c>
      <c r="H432" s="738" t="s">
        <v>562</v>
      </c>
      <c r="I432" s="738" t="s">
        <v>2996</v>
      </c>
      <c r="J432" s="738" t="s">
        <v>2997</v>
      </c>
      <c r="K432" s="738" t="s">
        <v>2998</v>
      </c>
      <c r="L432" s="739">
        <v>30.46</v>
      </c>
      <c r="M432" s="739">
        <v>30.46</v>
      </c>
      <c r="N432" s="738">
        <v>1</v>
      </c>
      <c r="O432" s="821">
        <v>0.5</v>
      </c>
      <c r="P432" s="739"/>
      <c r="Q432" s="754">
        <v>0</v>
      </c>
      <c r="R432" s="738"/>
      <c r="S432" s="754">
        <v>0</v>
      </c>
      <c r="T432" s="821"/>
      <c r="U432" s="777">
        <v>0</v>
      </c>
    </row>
    <row r="433" spans="1:21" ht="14.4" customHeight="1" x14ac:dyDescent="0.3">
      <c r="A433" s="737">
        <v>7</v>
      </c>
      <c r="B433" s="738" t="s">
        <v>1972</v>
      </c>
      <c r="C433" s="738" t="s">
        <v>2209</v>
      </c>
      <c r="D433" s="819" t="s">
        <v>3275</v>
      </c>
      <c r="E433" s="820" t="s">
        <v>2229</v>
      </c>
      <c r="F433" s="738" t="s">
        <v>2204</v>
      </c>
      <c r="G433" s="738" t="s">
        <v>2525</v>
      </c>
      <c r="H433" s="738" t="s">
        <v>562</v>
      </c>
      <c r="I433" s="738" t="s">
        <v>929</v>
      </c>
      <c r="J433" s="738" t="s">
        <v>930</v>
      </c>
      <c r="K433" s="738" t="s">
        <v>2526</v>
      </c>
      <c r="L433" s="739">
        <v>60.9</v>
      </c>
      <c r="M433" s="739">
        <v>791.69999999999993</v>
      </c>
      <c r="N433" s="738">
        <v>13</v>
      </c>
      <c r="O433" s="821">
        <v>4.5</v>
      </c>
      <c r="P433" s="739">
        <v>121.8</v>
      </c>
      <c r="Q433" s="754">
        <v>0.15384615384615385</v>
      </c>
      <c r="R433" s="738">
        <v>2</v>
      </c>
      <c r="S433" s="754">
        <v>0.15384615384615385</v>
      </c>
      <c r="T433" s="821">
        <v>1</v>
      </c>
      <c r="U433" s="777">
        <v>0.22222222222222221</v>
      </c>
    </row>
    <row r="434" spans="1:21" ht="14.4" customHeight="1" x14ac:dyDescent="0.3">
      <c r="A434" s="737">
        <v>7</v>
      </c>
      <c r="B434" s="738" t="s">
        <v>1972</v>
      </c>
      <c r="C434" s="738" t="s">
        <v>2209</v>
      </c>
      <c r="D434" s="819" t="s">
        <v>3275</v>
      </c>
      <c r="E434" s="820" t="s">
        <v>2229</v>
      </c>
      <c r="F434" s="738" t="s">
        <v>2204</v>
      </c>
      <c r="G434" s="738" t="s">
        <v>2537</v>
      </c>
      <c r="H434" s="738" t="s">
        <v>562</v>
      </c>
      <c r="I434" s="738" t="s">
        <v>2999</v>
      </c>
      <c r="J434" s="738" t="s">
        <v>2539</v>
      </c>
      <c r="K434" s="738"/>
      <c r="L434" s="739">
        <v>0</v>
      </c>
      <c r="M434" s="739">
        <v>0</v>
      </c>
      <c r="N434" s="738">
        <v>2</v>
      </c>
      <c r="O434" s="821">
        <v>1</v>
      </c>
      <c r="P434" s="739">
        <v>0</v>
      </c>
      <c r="Q434" s="754"/>
      <c r="R434" s="738">
        <v>2</v>
      </c>
      <c r="S434" s="754">
        <v>1</v>
      </c>
      <c r="T434" s="821">
        <v>1</v>
      </c>
      <c r="U434" s="777">
        <v>1</v>
      </c>
    </row>
    <row r="435" spans="1:21" ht="14.4" customHeight="1" x14ac:dyDescent="0.3">
      <c r="A435" s="737">
        <v>7</v>
      </c>
      <c r="B435" s="738" t="s">
        <v>1972</v>
      </c>
      <c r="C435" s="738" t="s">
        <v>2209</v>
      </c>
      <c r="D435" s="819" t="s">
        <v>3275</v>
      </c>
      <c r="E435" s="820" t="s">
        <v>2229</v>
      </c>
      <c r="F435" s="738" t="s">
        <v>2204</v>
      </c>
      <c r="G435" s="738" t="s">
        <v>2271</v>
      </c>
      <c r="H435" s="738" t="s">
        <v>562</v>
      </c>
      <c r="I435" s="738" t="s">
        <v>1549</v>
      </c>
      <c r="J435" s="738" t="s">
        <v>1550</v>
      </c>
      <c r="K435" s="738" t="s">
        <v>2272</v>
      </c>
      <c r="L435" s="739">
        <v>48.09</v>
      </c>
      <c r="M435" s="739">
        <v>48.09</v>
      </c>
      <c r="N435" s="738">
        <v>1</v>
      </c>
      <c r="O435" s="821">
        <v>1</v>
      </c>
      <c r="P435" s="739">
        <v>48.09</v>
      </c>
      <c r="Q435" s="754">
        <v>1</v>
      </c>
      <c r="R435" s="738">
        <v>1</v>
      </c>
      <c r="S435" s="754">
        <v>1</v>
      </c>
      <c r="T435" s="821">
        <v>1</v>
      </c>
      <c r="U435" s="777">
        <v>1</v>
      </c>
    </row>
    <row r="436" spans="1:21" ht="14.4" customHeight="1" x14ac:dyDescent="0.3">
      <c r="A436" s="737">
        <v>7</v>
      </c>
      <c r="B436" s="738" t="s">
        <v>1972</v>
      </c>
      <c r="C436" s="738" t="s">
        <v>2209</v>
      </c>
      <c r="D436" s="819" t="s">
        <v>3275</v>
      </c>
      <c r="E436" s="820" t="s">
        <v>2229</v>
      </c>
      <c r="F436" s="738" t="s">
        <v>2204</v>
      </c>
      <c r="G436" s="738" t="s">
        <v>2898</v>
      </c>
      <c r="H436" s="738" t="s">
        <v>562</v>
      </c>
      <c r="I436" s="738" t="s">
        <v>3000</v>
      </c>
      <c r="J436" s="738" t="s">
        <v>824</v>
      </c>
      <c r="K436" s="738" t="s">
        <v>3001</v>
      </c>
      <c r="L436" s="739">
        <v>0</v>
      </c>
      <c r="M436" s="739">
        <v>0</v>
      </c>
      <c r="N436" s="738">
        <v>1</v>
      </c>
      <c r="O436" s="821">
        <v>0.5</v>
      </c>
      <c r="P436" s="739">
        <v>0</v>
      </c>
      <c r="Q436" s="754"/>
      <c r="R436" s="738">
        <v>1</v>
      </c>
      <c r="S436" s="754">
        <v>1</v>
      </c>
      <c r="T436" s="821">
        <v>0.5</v>
      </c>
      <c r="U436" s="777">
        <v>1</v>
      </c>
    </row>
    <row r="437" spans="1:21" ht="14.4" customHeight="1" x14ac:dyDescent="0.3">
      <c r="A437" s="737">
        <v>7</v>
      </c>
      <c r="B437" s="738" t="s">
        <v>1972</v>
      </c>
      <c r="C437" s="738" t="s">
        <v>2209</v>
      </c>
      <c r="D437" s="819" t="s">
        <v>3275</v>
      </c>
      <c r="E437" s="820" t="s">
        <v>2229</v>
      </c>
      <c r="F437" s="738" t="s">
        <v>2204</v>
      </c>
      <c r="G437" s="738" t="s">
        <v>2898</v>
      </c>
      <c r="H437" s="738" t="s">
        <v>562</v>
      </c>
      <c r="I437" s="738" t="s">
        <v>2899</v>
      </c>
      <c r="J437" s="738" t="s">
        <v>824</v>
      </c>
      <c r="K437" s="738" t="s">
        <v>2900</v>
      </c>
      <c r="L437" s="739">
        <v>0</v>
      </c>
      <c r="M437" s="739">
        <v>0</v>
      </c>
      <c r="N437" s="738">
        <v>2</v>
      </c>
      <c r="O437" s="821">
        <v>1</v>
      </c>
      <c r="P437" s="739"/>
      <c r="Q437" s="754"/>
      <c r="R437" s="738"/>
      <c r="S437" s="754">
        <v>0</v>
      </c>
      <c r="T437" s="821"/>
      <c r="U437" s="777">
        <v>0</v>
      </c>
    </row>
    <row r="438" spans="1:21" ht="14.4" customHeight="1" x14ac:dyDescent="0.3">
      <c r="A438" s="737">
        <v>7</v>
      </c>
      <c r="B438" s="738" t="s">
        <v>1972</v>
      </c>
      <c r="C438" s="738" t="s">
        <v>2209</v>
      </c>
      <c r="D438" s="819" t="s">
        <v>3275</v>
      </c>
      <c r="E438" s="820" t="s">
        <v>2229</v>
      </c>
      <c r="F438" s="738" t="s">
        <v>2204</v>
      </c>
      <c r="G438" s="738" t="s">
        <v>2612</v>
      </c>
      <c r="H438" s="738" t="s">
        <v>562</v>
      </c>
      <c r="I438" s="738" t="s">
        <v>2613</v>
      </c>
      <c r="J438" s="738" t="s">
        <v>2614</v>
      </c>
      <c r="K438" s="738" t="s">
        <v>2615</v>
      </c>
      <c r="L438" s="739">
        <v>6822.19</v>
      </c>
      <c r="M438" s="739">
        <v>6822.19</v>
      </c>
      <c r="N438" s="738">
        <v>1</v>
      </c>
      <c r="O438" s="821">
        <v>1</v>
      </c>
      <c r="P438" s="739">
        <v>6822.19</v>
      </c>
      <c r="Q438" s="754">
        <v>1</v>
      </c>
      <c r="R438" s="738">
        <v>1</v>
      </c>
      <c r="S438" s="754">
        <v>1</v>
      </c>
      <c r="T438" s="821">
        <v>1</v>
      </c>
      <c r="U438" s="777">
        <v>1</v>
      </c>
    </row>
    <row r="439" spans="1:21" ht="14.4" customHeight="1" x14ac:dyDescent="0.3">
      <c r="A439" s="737">
        <v>7</v>
      </c>
      <c r="B439" s="738" t="s">
        <v>1972</v>
      </c>
      <c r="C439" s="738" t="s">
        <v>2209</v>
      </c>
      <c r="D439" s="819" t="s">
        <v>3275</v>
      </c>
      <c r="E439" s="820" t="s">
        <v>2229</v>
      </c>
      <c r="F439" s="738" t="s">
        <v>2204</v>
      </c>
      <c r="G439" s="738" t="s">
        <v>2616</v>
      </c>
      <c r="H439" s="738" t="s">
        <v>607</v>
      </c>
      <c r="I439" s="738" t="s">
        <v>2617</v>
      </c>
      <c r="J439" s="738" t="s">
        <v>2618</v>
      </c>
      <c r="K439" s="738" t="s">
        <v>2619</v>
      </c>
      <c r="L439" s="739">
        <v>105.08</v>
      </c>
      <c r="M439" s="739">
        <v>945.71999999999991</v>
      </c>
      <c r="N439" s="738">
        <v>9</v>
      </c>
      <c r="O439" s="821">
        <v>1.5</v>
      </c>
      <c r="P439" s="739">
        <v>735.56</v>
      </c>
      <c r="Q439" s="754">
        <v>0.77777777777777779</v>
      </c>
      <c r="R439" s="738">
        <v>7</v>
      </c>
      <c r="S439" s="754">
        <v>0.77777777777777779</v>
      </c>
      <c r="T439" s="821">
        <v>1</v>
      </c>
      <c r="U439" s="777">
        <v>0.66666666666666663</v>
      </c>
    </row>
    <row r="440" spans="1:21" ht="14.4" customHeight="1" x14ac:dyDescent="0.3">
      <c r="A440" s="737">
        <v>7</v>
      </c>
      <c r="B440" s="738" t="s">
        <v>1972</v>
      </c>
      <c r="C440" s="738" t="s">
        <v>2209</v>
      </c>
      <c r="D440" s="819" t="s">
        <v>3275</v>
      </c>
      <c r="E440" s="820" t="s">
        <v>2229</v>
      </c>
      <c r="F440" s="738" t="s">
        <v>2204</v>
      </c>
      <c r="G440" s="738" t="s">
        <v>2616</v>
      </c>
      <c r="H440" s="738" t="s">
        <v>607</v>
      </c>
      <c r="I440" s="738" t="s">
        <v>3002</v>
      </c>
      <c r="J440" s="738" t="s">
        <v>3003</v>
      </c>
      <c r="K440" s="738" t="s">
        <v>2775</v>
      </c>
      <c r="L440" s="739">
        <v>70.05</v>
      </c>
      <c r="M440" s="739">
        <v>560.4</v>
      </c>
      <c r="N440" s="738">
        <v>8</v>
      </c>
      <c r="O440" s="821">
        <v>2</v>
      </c>
      <c r="P440" s="739">
        <v>280.2</v>
      </c>
      <c r="Q440" s="754">
        <v>0.5</v>
      </c>
      <c r="R440" s="738">
        <v>4</v>
      </c>
      <c r="S440" s="754">
        <v>0.5</v>
      </c>
      <c r="T440" s="821">
        <v>1</v>
      </c>
      <c r="U440" s="777">
        <v>0.5</v>
      </c>
    </row>
    <row r="441" spans="1:21" ht="14.4" customHeight="1" x14ac:dyDescent="0.3">
      <c r="A441" s="737">
        <v>7</v>
      </c>
      <c r="B441" s="738" t="s">
        <v>1972</v>
      </c>
      <c r="C441" s="738" t="s">
        <v>2209</v>
      </c>
      <c r="D441" s="819" t="s">
        <v>3275</v>
      </c>
      <c r="E441" s="820" t="s">
        <v>2229</v>
      </c>
      <c r="F441" s="738" t="s">
        <v>2204</v>
      </c>
      <c r="G441" s="738" t="s">
        <v>2616</v>
      </c>
      <c r="H441" s="738" t="s">
        <v>562</v>
      </c>
      <c r="I441" s="738" t="s">
        <v>3004</v>
      </c>
      <c r="J441" s="738" t="s">
        <v>3005</v>
      </c>
      <c r="K441" s="738" t="s">
        <v>3006</v>
      </c>
      <c r="L441" s="739">
        <v>84.06</v>
      </c>
      <c r="M441" s="739">
        <v>252.18</v>
      </c>
      <c r="N441" s="738">
        <v>3</v>
      </c>
      <c r="O441" s="821">
        <v>1</v>
      </c>
      <c r="P441" s="739"/>
      <c r="Q441" s="754">
        <v>0</v>
      </c>
      <c r="R441" s="738"/>
      <c r="S441" s="754">
        <v>0</v>
      </c>
      <c r="T441" s="821"/>
      <c r="U441" s="777">
        <v>0</v>
      </c>
    </row>
    <row r="442" spans="1:21" ht="14.4" customHeight="1" x14ac:dyDescent="0.3">
      <c r="A442" s="737">
        <v>7</v>
      </c>
      <c r="B442" s="738" t="s">
        <v>1972</v>
      </c>
      <c r="C442" s="738" t="s">
        <v>2209</v>
      </c>
      <c r="D442" s="819" t="s">
        <v>3275</v>
      </c>
      <c r="E442" s="820" t="s">
        <v>2229</v>
      </c>
      <c r="F442" s="738" t="s">
        <v>2204</v>
      </c>
      <c r="G442" s="738" t="s">
        <v>3007</v>
      </c>
      <c r="H442" s="738" t="s">
        <v>562</v>
      </c>
      <c r="I442" s="738" t="s">
        <v>3008</v>
      </c>
      <c r="J442" s="738" t="s">
        <v>3009</v>
      </c>
      <c r="K442" s="738" t="s">
        <v>3010</v>
      </c>
      <c r="L442" s="739">
        <v>76.180000000000007</v>
      </c>
      <c r="M442" s="739">
        <v>228.54000000000002</v>
      </c>
      <c r="N442" s="738">
        <v>3</v>
      </c>
      <c r="O442" s="821">
        <v>1</v>
      </c>
      <c r="P442" s="739"/>
      <c r="Q442" s="754">
        <v>0</v>
      </c>
      <c r="R442" s="738"/>
      <c r="S442" s="754">
        <v>0</v>
      </c>
      <c r="T442" s="821"/>
      <c r="U442" s="777">
        <v>0</v>
      </c>
    </row>
    <row r="443" spans="1:21" ht="14.4" customHeight="1" x14ac:dyDescent="0.3">
      <c r="A443" s="737">
        <v>7</v>
      </c>
      <c r="B443" s="738" t="s">
        <v>1972</v>
      </c>
      <c r="C443" s="738" t="s">
        <v>2209</v>
      </c>
      <c r="D443" s="819" t="s">
        <v>3275</v>
      </c>
      <c r="E443" s="820" t="s">
        <v>2229</v>
      </c>
      <c r="F443" s="738" t="s">
        <v>2204</v>
      </c>
      <c r="G443" s="738" t="s">
        <v>2776</v>
      </c>
      <c r="H443" s="738" t="s">
        <v>562</v>
      </c>
      <c r="I443" s="738" t="s">
        <v>715</v>
      </c>
      <c r="J443" s="738" t="s">
        <v>2777</v>
      </c>
      <c r="K443" s="738" t="s">
        <v>3011</v>
      </c>
      <c r="L443" s="739">
        <v>24.37</v>
      </c>
      <c r="M443" s="739">
        <v>146.22</v>
      </c>
      <c r="N443" s="738">
        <v>6</v>
      </c>
      <c r="O443" s="821">
        <v>1</v>
      </c>
      <c r="P443" s="739">
        <v>73.11</v>
      </c>
      <c r="Q443" s="754">
        <v>0.5</v>
      </c>
      <c r="R443" s="738">
        <v>3</v>
      </c>
      <c r="S443" s="754">
        <v>0.5</v>
      </c>
      <c r="T443" s="821">
        <v>0.5</v>
      </c>
      <c r="U443" s="777">
        <v>0.5</v>
      </c>
    </row>
    <row r="444" spans="1:21" ht="14.4" customHeight="1" x14ac:dyDescent="0.3">
      <c r="A444" s="737">
        <v>7</v>
      </c>
      <c r="B444" s="738" t="s">
        <v>1972</v>
      </c>
      <c r="C444" s="738" t="s">
        <v>2209</v>
      </c>
      <c r="D444" s="819" t="s">
        <v>3275</v>
      </c>
      <c r="E444" s="820" t="s">
        <v>2229</v>
      </c>
      <c r="F444" s="738" t="s">
        <v>2204</v>
      </c>
      <c r="G444" s="738" t="s">
        <v>3012</v>
      </c>
      <c r="H444" s="738" t="s">
        <v>562</v>
      </c>
      <c r="I444" s="738" t="s">
        <v>3013</v>
      </c>
      <c r="J444" s="738" t="s">
        <v>3014</v>
      </c>
      <c r="K444" s="738" t="s">
        <v>3015</v>
      </c>
      <c r="L444" s="739">
        <v>126.59</v>
      </c>
      <c r="M444" s="739">
        <v>126.59</v>
      </c>
      <c r="N444" s="738">
        <v>1</v>
      </c>
      <c r="O444" s="821">
        <v>0.5</v>
      </c>
      <c r="P444" s="739">
        <v>126.59</v>
      </c>
      <c r="Q444" s="754">
        <v>1</v>
      </c>
      <c r="R444" s="738">
        <v>1</v>
      </c>
      <c r="S444" s="754">
        <v>1</v>
      </c>
      <c r="T444" s="821">
        <v>0.5</v>
      </c>
      <c r="U444" s="777">
        <v>1</v>
      </c>
    </row>
    <row r="445" spans="1:21" ht="14.4" customHeight="1" x14ac:dyDescent="0.3">
      <c r="A445" s="737">
        <v>7</v>
      </c>
      <c r="B445" s="738" t="s">
        <v>1972</v>
      </c>
      <c r="C445" s="738" t="s">
        <v>2209</v>
      </c>
      <c r="D445" s="819" t="s">
        <v>3275</v>
      </c>
      <c r="E445" s="820" t="s">
        <v>2229</v>
      </c>
      <c r="F445" s="738" t="s">
        <v>2204</v>
      </c>
      <c r="G445" s="738" t="s">
        <v>3016</v>
      </c>
      <c r="H445" s="738" t="s">
        <v>607</v>
      </c>
      <c r="I445" s="738" t="s">
        <v>3017</v>
      </c>
      <c r="J445" s="738" t="s">
        <v>3018</v>
      </c>
      <c r="K445" s="738" t="s">
        <v>3019</v>
      </c>
      <c r="L445" s="739">
        <v>57.64</v>
      </c>
      <c r="M445" s="739">
        <v>345.84000000000003</v>
      </c>
      <c r="N445" s="738">
        <v>6</v>
      </c>
      <c r="O445" s="821">
        <v>1</v>
      </c>
      <c r="P445" s="739">
        <v>345.84000000000003</v>
      </c>
      <c r="Q445" s="754">
        <v>1</v>
      </c>
      <c r="R445" s="738">
        <v>6</v>
      </c>
      <c r="S445" s="754">
        <v>1</v>
      </c>
      <c r="T445" s="821">
        <v>1</v>
      </c>
      <c r="U445" s="777">
        <v>1</v>
      </c>
    </row>
    <row r="446" spans="1:21" ht="14.4" customHeight="1" x14ac:dyDescent="0.3">
      <c r="A446" s="737">
        <v>7</v>
      </c>
      <c r="B446" s="738" t="s">
        <v>1972</v>
      </c>
      <c r="C446" s="738" t="s">
        <v>2209</v>
      </c>
      <c r="D446" s="819" t="s">
        <v>3275</v>
      </c>
      <c r="E446" s="820" t="s">
        <v>2229</v>
      </c>
      <c r="F446" s="738" t="s">
        <v>2204</v>
      </c>
      <c r="G446" s="738" t="s">
        <v>2781</v>
      </c>
      <c r="H446" s="738" t="s">
        <v>562</v>
      </c>
      <c r="I446" s="738" t="s">
        <v>2782</v>
      </c>
      <c r="J446" s="738" t="s">
        <v>2783</v>
      </c>
      <c r="K446" s="738" t="s">
        <v>2784</v>
      </c>
      <c r="L446" s="739">
        <v>1567.35</v>
      </c>
      <c r="M446" s="739">
        <v>7836.75</v>
      </c>
      <c r="N446" s="738">
        <v>5</v>
      </c>
      <c r="O446" s="821">
        <v>0.5</v>
      </c>
      <c r="P446" s="739">
        <v>7836.75</v>
      </c>
      <c r="Q446" s="754">
        <v>1</v>
      </c>
      <c r="R446" s="738">
        <v>5</v>
      </c>
      <c r="S446" s="754">
        <v>1</v>
      </c>
      <c r="T446" s="821">
        <v>0.5</v>
      </c>
      <c r="U446" s="777">
        <v>1</v>
      </c>
    </row>
    <row r="447" spans="1:21" ht="14.4" customHeight="1" x14ac:dyDescent="0.3">
      <c r="A447" s="737">
        <v>7</v>
      </c>
      <c r="B447" s="738" t="s">
        <v>1972</v>
      </c>
      <c r="C447" s="738" t="s">
        <v>2209</v>
      </c>
      <c r="D447" s="819" t="s">
        <v>3275</v>
      </c>
      <c r="E447" s="820" t="s">
        <v>2229</v>
      </c>
      <c r="F447" s="738" t="s">
        <v>2204</v>
      </c>
      <c r="G447" s="738" t="s">
        <v>2781</v>
      </c>
      <c r="H447" s="738" t="s">
        <v>562</v>
      </c>
      <c r="I447" s="738" t="s">
        <v>3020</v>
      </c>
      <c r="J447" s="738" t="s">
        <v>2783</v>
      </c>
      <c r="K447" s="738" t="s">
        <v>3021</v>
      </c>
      <c r="L447" s="739">
        <v>0</v>
      </c>
      <c r="M447" s="739">
        <v>0</v>
      </c>
      <c r="N447" s="738">
        <v>2</v>
      </c>
      <c r="O447" s="821">
        <v>1</v>
      </c>
      <c r="P447" s="739">
        <v>0</v>
      </c>
      <c r="Q447" s="754"/>
      <c r="R447" s="738">
        <v>2</v>
      </c>
      <c r="S447" s="754">
        <v>1</v>
      </c>
      <c r="T447" s="821">
        <v>1</v>
      </c>
      <c r="U447" s="777">
        <v>1</v>
      </c>
    </row>
    <row r="448" spans="1:21" ht="14.4" customHeight="1" x14ac:dyDescent="0.3">
      <c r="A448" s="737">
        <v>7</v>
      </c>
      <c r="B448" s="738" t="s">
        <v>1972</v>
      </c>
      <c r="C448" s="738" t="s">
        <v>2209</v>
      </c>
      <c r="D448" s="819" t="s">
        <v>3275</v>
      </c>
      <c r="E448" s="820" t="s">
        <v>2229</v>
      </c>
      <c r="F448" s="738" t="s">
        <v>2204</v>
      </c>
      <c r="G448" s="738" t="s">
        <v>2785</v>
      </c>
      <c r="H448" s="738" t="s">
        <v>562</v>
      </c>
      <c r="I448" s="738" t="s">
        <v>3022</v>
      </c>
      <c r="J448" s="738" t="s">
        <v>2787</v>
      </c>
      <c r="K448" s="738" t="s">
        <v>3023</v>
      </c>
      <c r="L448" s="739">
        <v>107.6</v>
      </c>
      <c r="M448" s="739">
        <v>215.2</v>
      </c>
      <c r="N448" s="738">
        <v>2</v>
      </c>
      <c r="O448" s="821">
        <v>1</v>
      </c>
      <c r="P448" s="739">
        <v>215.2</v>
      </c>
      <c r="Q448" s="754">
        <v>1</v>
      </c>
      <c r="R448" s="738">
        <v>2</v>
      </c>
      <c r="S448" s="754">
        <v>1</v>
      </c>
      <c r="T448" s="821">
        <v>1</v>
      </c>
      <c r="U448" s="777">
        <v>1</v>
      </c>
    </row>
    <row r="449" spans="1:21" ht="14.4" customHeight="1" x14ac:dyDescent="0.3">
      <c r="A449" s="737">
        <v>7</v>
      </c>
      <c r="B449" s="738" t="s">
        <v>1972</v>
      </c>
      <c r="C449" s="738" t="s">
        <v>2209</v>
      </c>
      <c r="D449" s="819" t="s">
        <v>3275</v>
      </c>
      <c r="E449" s="820" t="s">
        <v>2229</v>
      </c>
      <c r="F449" s="738" t="s">
        <v>2204</v>
      </c>
      <c r="G449" s="738" t="s">
        <v>3024</v>
      </c>
      <c r="H449" s="738" t="s">
        <v>562</v>
      </c>
      <c r="I449" s="738" t="s">
        <v>3025</v>
      </c>
      <c r="J449" s="738" t="s">
        <v>801</v>
      </c>
      <c r="K449" s="738" t="s">
        <v>3026</v>
      </c>
      <c r="L449" s="739">
        <v>53.57</v>
      </c>
      <c r="M449" s="739">
        <v>267.85000000000002</v>
      </c>
      <c r="N449" s="738">
        <v>5</v>
      </c>
      <c r="O449" s="821">
        <v>1</v>
      </c>
      <c r="P449" s="739">
        <v>267.85000000000002</v>
      </c>
      <c r="Q449" s="754">
        <v>1</v>
      </c>
      <c r="R449" s="738">
        <v>5</v>
      </c>
      <c r="S449" s="754">
        <v>1</v>
      </c>
      <c r="T449" s="821">
        <v>1</v>
      </c>
      <c r="U449" s="777">
        <v>1</v>
      </c>
    </row>
    <row r="450" spans="1:21" ht="14.4" customHeight="1" x14ac:dyDescent="0.3">
      <c r="A450" s="737">
        <v>7</v>
      </c>
      <c r="B450" s="738" t="s">
        <v>1972</v>
      </c>
      <c r="C450" s="738" t="s">
        <v>2209</v>
      </c>
      <c r="D450" s="819" t="s">
        <v>3275</v>
      </c>
      <c r="E450" s="820" t="s">
        <v>2229</v>
      </c>
      <c r="F450" s="738" t="s">
        <v>2204</v>
      </c>
      <c r="G450" s="738" t="s">
        <v>2793</v>
      </c>
      <c r="H450" s="738" t="s">
        <v>562</v>
      </c>
      <c r="I450" s="738" t="s">
        <v>3027</v>
      </c>
      <c r="J450" s="738" t="s">
        <v>3028</v>
      </c>
      <c r="K450" s="738" t="s">
        <v>3029</v>
      </c>
      <c r="L450" s="739">
        <v>161.06</v>
      </c>
      <c r="M450" s="739">
        <v>161.06</v>
      </c>
      <c r="N450" s="738">
        <v>1</v>
      </c>
      <c r="O450" s="821">
        <v>0.5</v>
      </c>
      <c r="P450" s="739">
        <v>161.06</v>
      </c>
      <c r="Q450" s="754">
        <v>1</v>
      </c>
      <c r="R450" s="738">
        <v>1</v>
      </c>
      <c r="S450" s="754">
        <v>1</v>
      </c>
      <c r="T450" s="821">
        <v>0.5</v>
      </c>
      <c r="U450" s="777">
        <v>1</v>
      </c>
    </row>
    <row r="451" spans="1:21" ht="14.4" customHeight="1" x14ac:dyDescent="0.3">
      <c r="A451" s="737">
        <v>7</v>
      </c>
      <c r="B451" s="738" t="s">
        <v>1972</v>
      </c>
      <c r="C451" s="738" t="s">
        <v>2209</v>
      </c>
      <c r="D451" s="819" t="s">
        <v>3275</v>
      </c>
      <c r="E451" s="820" t="s">
        <v>2229</v>
      </c>
      <c r="F451" s="738" t="s">
        <v>2204</v>
      </c>
      <c r="G451" s="738" t="s">
        <v>2620</v>
      </c>
      <c r="H451" s="738" t="s">
        <v>562</v>
      </c>
      <c r="I451" s="738" t="s">
        <v>2905</v>
      </c>
      <c r="J451" s="738" t="s">
        <v>2906</v>
      </c>
      <c r="K451" s="738" t="s">
        <v>2907</v>
      </c>
      <c r="L451" s="739">
        <v>127</v>
      </c>
      <c r="M451" s="739">
        <v>762</v>
      </c>
      <c r="N451" s="738">
        <v>6</v>
      </c>
      <c r="O451" s="821">
        <v>1</v>
      </c>
      <c r="P451" s="739">
        <v>762</v>
      </c>
      <c r="Q451" s="754">
        <v>1</v>
      </c>
      <c r="R451" s="738">
        <v>6</v>
      </c>
      <c r="S451" s="754">
        <v>1</v>
      </c>
      <c r="T451" s="821">
        <v>1</v>
      </c>
      <c r="U451" s="777">
        <v>1</v>
      </c>
    </row>
    <row r="452" spans="1:21" ht="14.4" customHeight="1" x14ac:dyDescent="0.3">
      <c r="A452" s="737">
        <v>7</v>
      </c>
      <c r="B452" s="738" t="s">
        <v>1972</v>
      </c>
      <c r="C452" s="738" t="s">
        <v>2209</v>
      </c>
      <c r="D452" s="819" t="s">
        <v>3275</v>
      </c>
      <c r="E452" s="820" t="s">
        <v>2229</v>
      </c>
      <c r="F452" s="738" t="s">
        <v>2204</v>
      </c>
      <c r="G452" s="738" t="s">
        <v>2620</v>
      </c>
      <c r="H452" s="738" t="s">
        <v>562</v>
      </c>
      <c r="I452" s="738" t="s">
        <v>2621</v>
      </c>
      <c r="J452" s="738" t="s">
        <v>2622</v>
      </c>
      <c r="K452" s="738" t="s">
        <v>2059</v>
      </c>
      <c r="L452" s="739">
        <v>208.18</v>
      </c>
      <c r="M452" s="739">
        <v>832.72</v>
      </c>
      <c r="N452" s="738">
        <v>4</v>
      </c>
      <c r="O452" s="821">
        <v>1</v>
      </c>
      <c r="P452" s="739">
        <v>832.72</v>
      </c>
      <c r="Q452" s="754">
        <v>1</v>
      </c>
      <c r="R452" s="738">
        <v>4</v>
      </c>
      <c r="S452" s="754">
        <v>1</v>
      </c>
      <c r="T452" s="821">
        <v>1</v>
      </c>
      <c r="U452" s="777">
        <v>1</v>
      </c>
    </row>
    <row r="453" spans="1:21" ht="14.4" customHeight="1" x14ac:dyDescent="0.3">
      <c r="A453" s="737">
        <v>7</v>
      </c>
      <c r="B453" s="738" t="s">
        <v>1972</v>
      </c>
      <c r="C453" s="738" t="s">
        <v>2209</v>
      </c>
      <c r="D453" s="819" t="s">
        <v>3275</v>
      </c>
      <c r="E453" s="820" t="s">
        <v>2229</v>
      </c>
      <c r="F453" s="738" t="s">
        <v>2204</v>
      </c>
      <c r="G453" s="738" t="s">
        <v>2620</v>
      </c>
      <c r="H453" s="738" t="s">
        <v>562</v>
      </c>
      <c r="I453" s="738" t="s">
        <v>2797</v>
      </c>
      <c r="J453" s="738" t="s">
        <v>2622</v>
      </c>
      <c r="K453" s="738" t="s">
        <v>2153</v>
      </c>
      <c r="L453" s="739">
        <v>383.18</v>
      </c>
      <c r="M453" s="739">
        <v>1915.9</v>
      </c>
      <c r="N453" s="738">
        <v>5</v>
      </c>
      <c r="O453" s="821">
        <v>2</v>
      </c>
      <c r="P453" s="739">
        <v>1149.54</v>
      </c>
      <c r="Q453" s="754">
        <v>0.6</v>
      </c>
      <c r="R453" s="738">
        <v>3</v>
      </c>
      <c r="S453" s="754">
        <v>0.6</v>
      </c>
      <c r="T453" s="821">
        <v>1</v>
      </c>
      <c r="U453" s="777">
        <v>0.5</v>
      </c>
    </row>
    <row r="454" spans="1:21" ht="14.4" customHeight="1" x14ac:dyDescent="0.3">
      <c r="A454" s="737">
        <v>7</v>
      </c>
      <c r="B454" s="738" t="s">
        <v>1972</v>
      </c>
      <c r="C454" s="738" t="s">
        <v>2209</v>
      </c>
      <c r="D454" s="819" t="s">
        <v>3275</v>
      </c>
      <c r="E454" s="820" t="s">
        <v>2229</v>
      </c>
      <c r="F454" s="738" t="s">
        <v>2204</v>
      </c>
      <c r="G454" s="738" t="s">
        <v>2620</v>
      </c>
      <c r="H454" s="738" t="s">
        <v>562</v>
      </c>
      <c r="I454" s="738" t="s">
        <v>2909</v>
      </c>
      <c r="J454" s="738" t="s">
        <v>2906</v>
      </c>
      <c r="K454" s="738" t="s">
        <v>2910</v>
      </c>
      <c r="L454" s="739">
        <v>233.95</v>
      </c>
      <c r="M454" s="739">
        <v>2105.5499999999997</v>
      </c>
      <c r="N454" s="738">
        <v>9</v>
      </c>
      <c r="O454" s="821">
        <v>1</v>
      </c>
      <c r="P454" s="739">
        <v>2105.5499999999997</v>
      </c>
      <c r="Q454" s="754">
        <v>1</v>
      </c>
      <c r="R454" s="738">
        <v>9</v>
      </c>
      <c r="S454" s="754">
        <v>1</v>
      </c>
      <c r="T454" s="821">
        <v>1</v>
      </c>
      <c r="U454" s="777">
        <v>1</v>
      </c>
    </row>
    <row r="455" spans="1:21" ht="14.4" customHeight="1" x14ac:dyDescent="0.3">
      <c r="A455" s="737">
        <v>7</v>
      </c>
      <c r="B455" s="738" t="s">
        <v>1972</v>
      </c>
      <c r="C455" s="738" t="s">
        <v>2209</v>
      </c>
      <c r="D455" s="819" t="s">
        <v>3275</v>
      </c>
      <c r="E455" s="820" t="s">
        <v>2229</v>
      </c>
      <c r="F455" s="738" t="s">
        <v>2204</v>
      </c>
      <c r="G455" s="738" t="s">
        <v>2911</v>
      </c>
      <c r="H455" s="738" t="s">
        <v>562</v>
      </c>
      <c r="I455" s="738" t="s">
        <v>2912</v>
      </c>
      <c r="J455" s="738" t="s">
        <v>2913</v>
      </c>
      <c r="K455" s="738" t="s">
        <v>2914</v>
      </c>
      <c r="L455" s="739">
        <v>113.93</v>
      </c>
      <c r="M455" s="739">
        <v>1595.0200000000002</v>
      </c>
      <c r="N455" s="738">
        <v>14</v>
      </c>
      <c r="O455" s="821">
        <v>5.5</v>
      </c>
      <c r="P455" s="739">
        <v>1025.3700000000001</v>
      </c>
      <c r="Q455" s="754">
        <v>0.64285714285714279</v>
      </c>
      <c r="R455" s="738">
        <v>9</v>
      </c>
      <c r="S455" s="754">
        <v>0.6428571428571429</v>
      </c>
      <c r="T455" s="821">
        <v>2.5</v>
      </c>
      <c r="U455" s="777">
        <v>0.45454545454545453</v>
      </c>
    </row>
    <row r="456" spans="1:21" ht="14.4" customHeight="1" x14ac:dyDescent="0.3">
      <c r="A456" s="737">
        <v>7</v>
      </c>
      <c r="B456" s="738" t="s">
        <v>1972</v>
      </c>
      <c r="C456" s="738" t="s">
        <v>2209</v>
      </c>
      <c r="D456" s="819" t="s">
        <v>3275</v>
      </c>
      <c r="E456" s="820" t="s">
        <v>2229</v>
      </c>
      <c r="F456" s="738" t="s">
        <v>2204</v>
      </c>
      <c r="G456" s="738" t="s">
        <v>3030</v>
      </c>
      <c r="H456" s="738" t="s">
        <v>562</v>
      </c>
      <c r="I456" s="738" t="s">
        <v>3031</v>
      </c>
      <c r="J456" s="738" t="s">
        <v>3032</v>
      </c>
      <c r="K456" s="738" t="s">
        <v>3033</v>
      </c>
      <c r="L456" s="739">
        <v>0</v>
      </c>
      <c r="M456" s="739">
        <v>0</v>
      </c>
      <c r="N456" s="738">
        <v>4</v>
      </c>
      <c r="O456" s="821">
        <v>1</v>
      </c>
      <c r="P456" s="739">
        <v>0</v>
      </c>
      <c r="Q456" s="754"/>
      <c r="R456" s="738">
        <v>4</v>
      </c>
      <c r="S456" s="754">
        <v>1</v>
      </c>
      <c r="T456" s="821">
        <v>1</v>
      </c>
      <c r="U456" s="777">
        <v>1</v>
      </c>
    </row>
    <row r="457" spans="1:21" ht="14.4" customHeight="1" x14ac:dyDescent="0.3">
      <c r="A457" s="737">
        <v>7</v>
      </c>
      <c r="B457" s="738" t="s">
        <v>1972</v>
      </c>
      <c r="C457" s="738" t="s">
        <v>2209</v>
      </c>
      <c r="D457" s="819" t="s">
        <v>3275</v>
      </c>
      <c r="E457" s="820" t="s">
        <v>2229</v>
      </c>
      <c r="F457" s="738" t="s">
        <v>2204</v>
      </c>
      <c r="G457" s="738" t="s">
        <v>2246</v>
      </c>
      <c r="H457" s="738" t="s">
        <v>562</v>
      </c>
      <c r="I457" s="738" t="s">
        <v>3034</v>
      </c>
      <c r="J457" s="738" t="s">
        <v>1317</v>
      </c>
      <c r="K457" s="738" t="s">
        <v>2248</v>
      </c>
      <c r="L457" s="739">
        <v>301.2</v>
      </c>
      <c r="M457" s="739">
        <v>602.4</v>
      </c>
      <c r="N457" s="738">
        <v>2</v>
      </c>
      <c r="O457" s="821">
        <v>1</v>
      </c>
      <c r="P457" s="739">
        <v>602.4</v>
      </c>
      <c r="Q457" s="754">
        <v>1</v>
      </c>
      <c r="R457" s="738">
        <v>2</v>
      </c>
      <c r="S457" s="754">
        <v>1</v>
      </c>
      <c r="T457" s="821">
        <v>1</v>
      </c>
      <c r="U457" s="777">
        <v>1</v>
      </c>
    </row>
    <row r="458" spans="1:21" ht="14.4" customHeight="1" x14ac:dyDescent="0.3">
      <c r="A458" s="737">
        <v>7</v>
      </c>
      <c r="B458" s="738" t="s">
        <v>1972</v>
      </c>
      <c r="C458" s="738" t="s">
        <v>2209</v>
      </c>
      <c r="D458" s="819" t="s">
        <v>3275</v>
      </c>
      <c r="E458" s="820" t="s">
        <v>2229</v>
      </c>
      <c r="F458" s="738" t="s">
        <v>2204</v>
      </c>
      <c r="G458" s="738" t="s">
        <v>2246</v>
      </c>
      <c r="H458" s="738" t="s">
        <v>562</v>
      </c>
      <c r="I458" s="738" t="s">
        <v>2247</v>
      </c>
      <c r="J458" s="738" t="s">
        <v>1317</v>
      </c>
      <c r="K458" s="738" t="s">
        <v>2248</v>
      </c>
      <c r="L458" s="739">
        <v>185.26</v>
      </c>
      <c r="M458" s="739">
        <v>185.26</v>
      </c>
      <c r="N458" s="738">
        <v>1</v>
      </c>
      <c r="O458" s="821">
        <v>0.5</v>
      </c>
      <c r="P458" s="739">
        <v>185.26</v>
      </c>
      <c r="Q458" s="754">
        <v>1</v>
      </c>
      <c r="R458" s="738">
        <v>1</v>
      </c>
      <c r="S458" s="754">
        <v>1</v>
      </c>
      <c r="T458" s="821">
        <v>0.5</v>
      </c>
      <c r="U458" s="777">
        <v>1</v>
      </c>
    </row>
    <row r="459" spans="1:21" ht="14.4" customHeight="1" x14ac:dyDescent="0.3">
      <c r="A459" s="737">
        <v>7</v>
      </c>
      <c r="B459" s="738" t="s">
        <v>1972</v>
      </c>
      <c r="C459" s="738" t="s">
        <v>2209</v>
      </c>
      <c r="D459" s="819" t="s">
        <v>3275</v>
      </c>
      <c r="E459" s="820" t="s">
        <v>2229</v>
      </c>
      <c r="F459" s="738" t="s">
        <v>2204</v>
      </c>
      <c r="G459" s="738" t="s">
        <v>2246</v>
      </c>
      <c r="H459" s="738" t="s">
        <v>562</v>
      </c>
      <c r="I459" s="738" t="s">
        <v>1316</v>
      </c>
      <c r="J459" s="738" t="s">
        <v>1317</v>
      </c>
      <c r="K459" s="738" t="s">
        <v>2248</v>
      </c>
      <c r="L459" s="739">
        <v>301.2</v>
      </c>
      <c r="M459" s="739">
        <v>602.4</v>
      </c>
      <c r="N459" s="738">
        <v>2</v>
      </c>
      <c r="O459" s="821">
        <v>1.5</v>
      </c>
      <c r="P459" s="739">
        <v>602.4</v>
      </c>
      <c r="Q459" s="754">
        <v>1</v>
      </c>
      <c r="R459" s="738">
        <v>2</v>
      </c>
      <c r="S459" s="754">
        <v>1</v>
      </c>
      <c r="T459" s="821">
        <v>1.5</v>
      </c>
      <c r="U459" s="777">
        <v>1</v>
      </c>
    </row>
    <row r="460" spans="1:21" ht="14.4" customHeight="1" x14ac:dyDescent="0.3">
      <c r="A460" s="737">
        <v>7</v>
      </c>
      <c r="B460" s="738" t="s">
        <v>1972</v>
      </c>
      <c r="C460" s="738" t="s">
        <v>2209</v>
      </c>
      <c r="D460" s="819" t="s">
        <v>3275</v>
      </c>
      <c r="E460" s="820" t="s">
        <v>2229</v>
      </c>
      <c r="F460" s="738" t="s">
        <v>2204</v>
      </c>
      <c r="G460" s="738" t="s">
        <v>2798</v>
      </c>
      <c r="H460" s="738" t="s">
        <v>607</v>
      </c>
      <c r="I460" s="738" t="s">
        <v>3035</v>
      </c>
      <c r="J460" s="738" t="s">
        <v>3036</v>
      </c>
      <c r="K460" s="738" t="s">
        <v>3037</v>
      </c>
      <c r="L460" s="739">
        <v>668.54</v>
      </c>
      <c r="M460" s="739">
        <v>2005.62</v>
      </c>
      <c r="N460" s="738">
        <v>3</v>
      </c>
      <c r="O460" s="821">
        <v>0.5</v>
      </c>
      <c r="P460" s="739">
        <v>2005.62</v>
      </c>
      <c r="Q460" s="754">
        <v>1</v>
      </c>
      <c r="R460" s="738">
        <v>3</v>
      </c>
      <c r="S460" s="754">
        <v>1</v>
      </c>
      <c r="T460" s="821">
        <v>0.5</v>
      </c>
      <c r="U460" s="777">
        <v>1</v>
      </c>
    </row>
    <row r="461" spans="1:21" ht="14.4" customHeight="1" x14ac:dyDescent="0.3">
      <c r="A461" s="737">
        <v>7</v>
      </c>
      <c r="B461" s="738" t="s">
        <v>1972</v>
      </c>
      <c r="C461" s="738" t="s">
        <v>2209</v>
      </c>
      <c r="D461" s="819" t="s">
        <v>3275</v>
      </c>
      <c r="E461" s="820" t="s">
        <v>2229</v>
      </c>
      <c r="F461" s="738" t="s">
        <v>2204</v>
      </c>
      <c r="G461" s="738" t="s">
        <v>2798</v>
      </c>
      <c r="H461" s="738" t="s">
        <v>562</v>
      </c>
      <c r="I461" s="738" t="s">
        <v>3038</v>
      </c>
      <c r="J461" s="738" t="s">
        <v>3036</v>
      </c>
      <c r="K461" s="738" t="s">
        <v>3039</v>
      </c>
      <c r="L461" s="739">
        <v>0</v>
      </c>
      <c r="M461" s="739">
        <v>0</v>
      </c>
      <c r="N461" s="738">
        <v>3</v>
      </c>
      <c r="O461" s="821">
        <v>1.5</v>
      </c>
      <c r="P461" s="739"/>
      <c r="Q461" s="754"/>
      <c r="R461" s="738"/>
      <c r="S461" s="754">
        <v>0</v>
      </c>
      <c r="T461" s="821"/>
      <c r="U461" s="777">
        <v>0</v>
      </c>
    </row>
    <row r="462" spans="1:21" ht="14.4" customHeight="1" x14ac:dyDescent="0.3">
      <c r="A462" s="737">
        <v>7</v>
      </c>
      <c r="B462" s="738" t="s">
        <v>1972</v>
      </c>
      <c r="C462" s="738" t="s">
        <v>2209</v>
      </c>
      <c r="D462" s="819" t="s">
        <v>3275</v>
      </c>
      <c r="E462" s="820" t="s">
        <v>2229</v>
      </c>
      <c r="F462" s="738" t="s">
        <v>2204</v>
      </c>
      <c r="G462" s="738" t="s">
        <v>2798</v>
      </c>
      <c r="H462" s="738" t="s">
        <v>562</v>
      </c>
      <c r="I462" s="738" t="s">
        <v>3040</v>
      </c>
      <c r="J462" s="738" t="s">
        <v>2800</v>
      </c>
      <c r="K462" s="738" t="s">
        <v>2801</v>
      </c>
      <c r="L462" s="739">
        <v>668.54</v>
      </c>
      <c r="M462" s="739">
        <v>2005.62</v>
      </c>
      <c r="N462" s="738">
        <v>3</v>
      </c>
      <c r="O462" s="821">
        <v>1</v>
      </c>
      <c r="P462" s="739">
        <v>2005.62</v>
      </c>
      <c r="Q462" s="754">
        <v>1</v>
      </c>
      <c r="R462" s="738">
        <v>3</v>
      </c>
      <c r="S462" s="754">
        <v>1</v>
      </c>
      <c r="T462" s="821">
        <v>1</v>
      </c>
      <c r="U462" s="777">
        <v>1</v>
      </c>
    </row>
    <row r="463" spans="1:21" ht="14.4" customHeight="1" x14ac:dyDescent="0.3">
      <c r="A463" s="737">
        <v>7</v>
      </c>
      <c r="B463" s="738" t="s">
        <v>1972</v>
      </c>
      <c r="C463" s="738" t="s">
        <v>2209</v>
      </c>
      <c r="D463" s="819" t="s">
        <v>3275</v>
      </c>
      <c r="E463" s="820" t="s">
        <v>2229</v>
      </c>
      <c r="F463" s="738" t="s">
        <v>2204</v>
      </c>
      <c r="G463" s="738" t="s">
        <v>2629</v>
      </c>
      <c r="H463" s="738" t="s">
        <v>562</v>
      </c>
      <c r="I463" s="738" t="s">
        <v>2802</v>
      </c>
      <c r="J463" s="738" t="s">
        <v>2631</v>
      </c>
      <c r="K463" s="738" t="s">
        <v>2803</v>
      </c>
      <c r="L463" s="739">
        <v>3354.59</v>
      </c>
      <c r="M463" s="739">
        <v>36900.490000000005</v>
      </c>
      <c r="N463" s="738">
        <v>11</v>
      </c>
      <c r="O463" s="821">
        <v>4</v>
      </c>
      <c r="P463" s="739">
        <v>23482.13</v>
      </c>
      <c r="Q463" s="754">
        <v>0.63636363636363635</v>
      </c>
      <c r="R463" s="738">
        <v>7</v>
      </c>
      <c r="S463" s="754">
        <v>0.63636363636363635</v>
      </c>
      <c r="T463" s="821">
        <v>3</v>
      </c>
      <c r="U463" s="777">
        <v>0.75</v>
      </c>
    </row>
    <row r="464" spans="1:21" ht="14.4" customHeight="1" x14ac:dyDescent="0.3">
      <c r="A464" s="737">
        <v>7</v>
      </c>
      <c r="B464" s="738" t="s">
        <v>1972</v>
      </c>
      <c r="C464" s="738" t="s">
        <v>2209</v>
      </c>
      <c r="D464" s="819" t="s">
        <v>3275</v>
      </c>
      <c r="E464" s="820" t="s">
        <v>2229</v>
      </c>
      <c r="F464" s="738" t="s">
        <v>2204</v>
      </c>
      <c r="G464" s="738" t="s">
        <v>2629</v>
      </c>
      <c r="H464" s="738" t="s">
        <v>562</v>
      </c>
      <c r="I464" s="738" t="s">
        <v>2709</v>
      </c>
      <c r="J464" s="738" t="s">
        <v>2631</v>
      </c>
      <c r="K464" s="738" t="s">
        <v>2638</v>
      </c>
      <c r="L464" s="739">
        <v>908.53</v>
      </c>
      <c r="M464" s="739">
        <v>11810.89</v>
      </c>
      <c r="N464" s="738">
        <v>13</v>
      </c>
      <c r="O464" s="821">
        <v>6</v>
      </c>
      <c r="P464" s="739">
        <v>11810.89</v>
      </c>
      <c r="Q464" s="754">
        <v>1</v>
      </c>
      <c r="R464" s="738">
        <v>13</v>
      </c>
      <c r="S464" s="754">
        <v>1</v>
      </c>
      <c r="T464" s="821">
        <v>6</v>
      </c>
      <c r="U464" s="777">
        <v>1</v>
      </c>
    </row>
    <row r="465" spans="1:21" ht="14.4" customHeight="1" x14ac:dyDescent="0.3">
      <c r="A465" s="737">
        <v>7</v>
      </c>
      <c r="B465" s="738" t="s">
        <v>1972</v>
      </c>
      <c r="C465" s="738" t="s">
        <v>2209</v>
      </c>
      <c r="D465" s="819" t="s">
        <v>3275</v>
      </c>
      <c r="E465" s="820" t="s">
        <v>2229</v>
      </c>
      <c r="F465" s="738" t="s">
        <v>2204</v>
      </c>
      <c r="G465" s="738" t="s">
        <v>2629</v>
      </c>
      <c r="H465" s="738" t="s">
        <v>562</v>
      </c>
      <c r="I465" s="738" t="s">
        <v>2630</v>
      </c>
      <c r="J465" s="738" t="s">
        <v>2631</v>
      </c>
      <c r="K465" s="738" t="s">
        <v>2632</v>
      </c>
      <c r="L465" s="739">
        <v>583.70000000000005</v>
      </c>
      <c r="M465" s="739">
        <v>2918.5</v>
      </c>
      <c r="N465" s="738">
        <v>5</v>
      </c>
      <c r="O465" s="821">
        <v>3</v>
      </c>
      <c r="P465" s="739">
        <v>2918.5</v>
      </c>
      <c r="Q465" s="754">
        <v>1</v>
      </c>
      <c r="R465" s="738">
        <v>5</v>
      </c>
      <c r="S465" s="754">
        <v>1</v>
      </c>
      <c r="T465" s="821">
        <v>3</v>
      </c>
      <c r="U465" s="777">
        <v>1</v>
      </c>
    </row>
    <row r="466" spans="1:21" ht="14.4" customHeight="1" x14ac:dyDescent="0.3">
      <c r="A466" s="737">
        <v>7</v>
      </c>
      <c r="B466" s="738" t="s">
        <v>1972</v>
      </c>
      <c r="C466" s="738" t="s">
        <v>2209</v>
      </c>
      <c r="D466" s="819" t="s">
        <v>3275</v>
      </c>
      <c r="E466" s="820" t="s">
        <v>2229</v>
      </c>
      <c r="F466" s="738" t="s">
        <v>2204</v>
      </c>
      <c r="G466" s="738" t="s">
        <v>2629</v>
      </c>
      <c r="H466" s="738" t="s">
        <v>562</v>
      </c>
      <c r="I466" s="738" t="s">
        <v>2633</v>
      </c>
      <c r="J466" s="738" t="s">
        <v>2631</v>
      </c>
      <c r="K466" s="738" t="s">
        <v>2634</v>
      </c>
      <c r="L466" s="739">
        <v>1677.3</v>
      </c>
      <c r="M466" s="739">
        <v>30191.399999999998</v>
      </c>
      <c r="N466" s="738">
        <v>18</v>
      </c>
      <c r="O466" s="821">
        <v>5</v>
      </c>
      <c r="P466" s="739">
        <v>23482.199999999997</v>
      </c>
      <c r="Q466" s="754">
        <v>0.77777777777777779</v>
      </c>
      <c r="R466" s="738">
        <v>14</v>
      </c>
      <c r="S466" s="754">
        <v>0.77777777777777779</v>
      </c>
      <c r="T466" s="821">
        <v>4</v>
      </c>
      <c r="U466" s="777">
        <v>0.8</v>
      </c>
    </row>
    <row r="467" spans="1:21" ht="14.4" customHeight="1" x14ac:dyDescent="0.3">
      <c r="A467" s="737">
        <v>7</v>
      </c>
      <c r="B467" s="738" t="s">
        <v>1972</v>
      </c>
      <c r="C467" s="738" t="s">
        <v>2209</v>
      </c>
      <c r="D467" s="819" t="s">
        <v>3275</v>
      </c>
      <c r="E467" s="820" t="s">
        <v>2229</v>
      </c>
      <c r="F467" s="738" t="s">
        <v>2204</v>
      </c>
      <c r="G467" s="738" t="s">
        <v>2629</v>
      </c>
      <c r="H467" s="738" t="s">
        <v>562</v>
      </c>
      <c r="I467" s="738" t="s">
        <v>2635</v>
      </c>
      <c r="J467" s="738" t="s">
        <v>2636</v>
      </c>
      <c r="K467" s="738" t="s">
        <v>2634</v>
      </c>
      <c r="L467" s="739">
        <v>1677.3</v>
      </c>
      <c r="M467" s="739">
        <v>13418.4</v>
      </c>
      <c r="N467" s="738">
        <v>8</v>
      </c>
      <c r="O467" s="821">
        <v>2</v>
      </c>
      <c r="P467" s="739">
        <v>13418.4</v>
      </c>
      <c r="Q467" s="754">
        <v>1</v>
      </c>
      <c r="R467" s="738">
        <v>8</v>
      </c>
      <c r="S467" s="754">
        <v>1</v>
      </c>
      <c r="T467" s="821">
        <v>2</v>
      </c>
      <c r="U467" s="777">
        <v>1</v>
      </c>
    </row>
    <row r="468" spans="1:21" ht="14.4" customHeight="1" x14ac:dyDescent="0.3">
      <c r="A468" s="737">
        <v>7</v>
      </c>
      <c r="B468" s="738" t="s">
        <v>1972</v>
      </c>
      <c r="C468" s="738" t="s">
        <v>2209</v>
      </c>
      <c r="D468" s="819" t="s">
        <v>3275</v>
      </c>
      <c r="E468" s="820" t="s">
        <v>2229</v>
      </c>
      <c r="F468" s="738" t="s">
        <v>2204</v>
      </c>
      <c r="G468" s="738" t="s">
        <v>2629</v>
      </c>
      <c r="H468" s="738" t="s">
        <v>562</v>
      </c>
      <c r="I468" s="738" t="s">
        <v>2637</v>
      </c>
      <c r="J468" s="738" t="s">
        <v>2636</v>
      </c>
      <c r="K468" s="738" t="s">
        <v>2638</v>
      </c>
      <c r="L468" s="739">
        <v>908.53</v>
      </c>
      <c r="M468" s="739">
        <v>7268.24</v>
      </c>
      <c r="N468" s="738">
        <v>8</v>
      </c>
      <c r="O468" s="821">
        <v>2</v>
      </c>
      <c r="P468" s="739">
        <v>2725.59</v>
      </c>
      <c r="Q468" s="754">
        <v>0.37500000000000006</v>
      </c>
      <c r="R468" s="738">
        <v>3</v>
      </c>
      <c r="S468" s="754">
        <v>0.375</v>
      </c>
      <c r="T468" s="821">
        <v>1</v>
      </c>
      <c r="U468" s="777">
        <v>0.5</v>
      </c>
    </row>
    <row r="469" spans="1:21" ht="14.4" customHeight="1" x14ac:dyDescent="0.3">
      <c r="A469" s="737">
        <v>7</v>
      </c>
      <c r="B469" s="738" t="s">
        <v>1972</v>
      </c>
      <c r="C469" s="738" t="s">
        <v>2209</v>
      </c>
      <c r="D469" s="819" t="s">
        <v>3275</v>
      </c>
      <c r="E469" s="820" t="s">
        <v>2229</v>
      </c>
      <c r="F469" s="738" t="s">
        <v>2204</v>
      </c>
      <c r="G469" s="738" t="s">
        <v>2629</v>
      </c>
      <c r="H469" s="738" t="s">
        <v>607</v>
      </c>
      <c r="I469" s="738" t="s">
        <v>2806</v>
      </c>
      <c r="J469" s="738" t="s">
        <v>2640</v>
      </c>
      <c r="K469" s="738" t="s">
        <v>2803</v>
      </c>
      <c r="L469" s="739">
        <v>3354.59</v>
      </c>
      <c r="M469" s="739">
        <v>46964.26</v>
      </c>
      <c r="N469" s="738">
        <v>14</v>
      </c>
      <c r="O469" s="821">
        <v>5</v>
      </c>
      <c r="P469" s="739">
        <v>33545.9</v>
      </c>
      <c r="Q469" s="754">
        <v>0.7142857142857143</v>
      </c>
      <c r="R469" s="738">
        <v>10</v>
      </c>
      <c r="S469" s="754">
        <v>0.7142857142857143</v>
      </c>
      <c r="T469" s="821">
        <v>4</v>
      </c>
      <c r="U469" s="777">
        <v>0.8</v>
      </c>
    </row>
    <row r="470" spans="1:21" ht="14.4" customHeight="1" x14ac:dyDescent="0.3">
      <c r="A470" s="737">
        <v>7</v>
      </c>
      <c r="B470" s="738" t="s">
        <v>1972</v>
      </c>
      <c r="C470" s="738" t="s">
        <v>2209</v>
      </c>
      <c r="D470" s="819" t="s">
        <v>3275</v>
      </c>
      <c r="E470" s="820" t="s">
        <v>2229</v>
      </c>
      <c r="F470" s="738" t="s">
        <v>2204</v>
      </c>
      <c r="G470" s="738" t="s">
        <v>2629</v>
      </c>
      <c r="H470" s="738" t="s">
        <v>607</v>
      </c>
      <c r="I470" s="738" t="s">
        <v>2639</v>
      </c>
      <c r="J470" s="738" t="s">
        <v>2640</v>
      </c>
      <c r="K470" s="738" t="s">
        <v>2632</v>
      </c>
      <c r="L470" s="739">
        <v>583.70000000000005</v>
      </c>
      <c r="M470" s="739">
        <v>4669.6000000000004</v>
      </c>
      <c r="N470" s="738">
        <v>8</v>
      </c>
      <c r="O470" s="821">
        <v>3</v>
      </c>
      <c r="P470" s="739">
        <v>2334.8000000000002</v>
      </c>
      <c r="Q470" s="754">
        <v>0.5</v>
      </c>
      <c r="R470" s="738">
        <v>4</v>
      </c>
      <c r="S470" s="754">
        <v>0.5</v>
      </c>
      <c r="T470" s="821">
        <v>2</v>
      </c>
      <c r="U470" s="777">
        <v>0.66666666666666663</v>
      </c>
    </row>
    <row r="471" spans="1:21" ht="14.4" customHeight="1" x14ac:dyDescent="0.3">
      <c r="A471" s="737">
        <v>7</v>
      </c>
      <c r="B471" s="738" t="s">
        <v>1972</v>
      </c>
      <c r="C471" s="738" t="s">
        <v>2209</v>
      </c>
      <c r="D471" s="819" t="s">
        <v>3275</v>
      </c>
      <c r="E471" s="820" t="s">
        <v>2229</v>
      </c>
      <c r="F471" s="738" t="s">
        <v>2204</v>
      </c>
      <c r="G471" s="738" t="s">
        <v>2629</v>
      </c>
      <c r="H471" s="738" t="s">
        <v>607</v>
      </c>
      <c r="I471" s="738" t="s">
        <v>2641</v>
      </c>
      <c r="J471" s="738" t="s">
        <v>2640</v>
      </c>
      <c r="K471" s="738" t="s">
        <v>2638</v>
      </c>
      <c r="L471" s="739">
        <v>908.53</v>
      </c>
      <c r="M471" s="739">
        <v>17262.07</v>
      </c>
      <c r="N471" s="738">
        <v>19</v>
      </c>
      <c r="O471" s="821">
        <v>5</v>
      </c>
      <c r="P471" s="739">
        <v>9085.2999999999993</v>
      </c>
      <c r="Q471" s="754">
        <v>0.52631578947368418</v>
      </c>
      <c r="R471" s="738">
        <v>10</v>
      </c>
      <c r="S471" s="754">
        <v>0.52631578947368418</v>
      </c>
      <c r="T471" s="821">
        <v>2</v>
      </c>
      <c r="U471" s="777">
        <v>0.4</v>
      </c>
    </row>
    <row r="472" spans="1:21" ht="14.4" customHeight="1" x14ac:dyDescent="0.3">
      <c r="A472" s="737">
        <v>7</v>
      </c>
      <c r="B472" s="738" t="s">
        <v>1972</v>
      </c>
      <c r="C472" s="738" t="s">
        <v>2209</v>
      </c>
      <c r="D472" s="819" t="s">
        <v>3275</v>
      </c>
      <c r="E472" s="820" t="s">
        <v>2229</v>
      </c>
      <c r="F472" s="738" t="s">
        <v>2204</v>
      </c>
      <c r="G472" s="738" t="s">
        <v>2629</v>
      </c>
      <c r="H472" s="738" t="s">
        <v>607</v>
      </c>
      <c r="I472" s="738" t="s">
        <v>2807</v>
      </c>
      <c r="J472" s="738" t="s">
        <v>2640</v>
      </c>
      <c r="K472" s="738" t="s">
        <v>2634</v>
      </c>
      <c r="L472" s="739">
        <v>1677.3</v>
      </c>
      <c r="M472" s="739">
        <v>33546</v>
      </c>
      <c r="N472" s="738">
        <v>20</v>
      </c>
      <c r="O472" s="821">
        <v>5</v>
      </c>
      <c r="P472" s="739">
        <v>30191.4</v>
      </c>
      <c r="Q472" s="754">
        <v>0.9</v>
      </c>
      <c r="R472" s="738">
        <v>18</v>
      </c>
      <c r="S472" s="754">
        <v>0.9</v>
      </c>
      <c r="T472" s="821">
        <v>4</v>
      </c>
      <c r="U472" s="777">
        <v>0.8</v>
      </c>
    </row>
    <row r="473" spans="1:21" ht="14.4" customHeight="1" x14ac:dyDescent="0.3">
      <c r="A473" s="737">
        <v>7</v>
      </c>
      <c r="B473" s="738" t="s">
        <v>1972</v>
      </c>
      <c r="C473" s="738" t="s">
        <v>2209</v>
      </c>
      <c r="D473" s="819" t="s">
        <v>3275</v>
      </c>
      <c r="E473" s="820" t="s">
        <v>2229</v>
      </c>
      <c r="F473" s="738" t="s">
        <v>2204</v>
      </c>
      <c r="G473" s="738" t="s">
        <v>2629</v>
      </c>
      <c r="H473" s="738" t="s">
        <v>562</v>
      </c>
      <c r="I473" s="738" t="s">
        <v>3041</v>
      </c>
      <c r="J473" s="738" t="s">
        <v>2636</v>
      </c>
      <c r="K473" s="738" t="s">
        <v>2632</v>
      </c>
      <c r="L473" s="739">
        <v>583.70000000000005</v>
      </c>
      <c r="M473" s="739">
        <v>4669.6000000000004</v>
      </c>
      <c r="N473" s="738">
        <v>8</v>
      </c>
      <c r="O473" s="821">
        <v>2</v>
      </c>
      <c r="P473" s="739">
        <v>2918.5</v>
      </c>
      <c r="Q473" s="754">
        <v>0.625</v>
      </c>
      <c r="R473" s="738">
        <v>5</v>
      </c>
      <c r="S473" s="754">
        <v>0.625</v>
      </c>
      <c r="T473" s="821">
        <v>1</v>
      </c>
      <c r="U473" s="777">
        <v>0.5</v>
      </c>
    </row>
    <row r="474" spans="1:21" ht="14.4" customHeight="1" x14ac:dyDescent="0.3">
      <c r="A474" s="737">
        <v>7</v>
      </c>
      <c r="B474" s="738" t="s">
        <v>1972</v>
      </c>
      <c r="C474" s="738" t="s">
        <v>2209</v>
      </c>
      <c r="D474" s="819" t="s">
        <v>3275</v>
      </c>
      <c r="E474" s="820" t="s">
        <v>2229</v>
      </c>
      <c r="F474" s="738" t="s">
        <v>2204</v>
      </c>
      <c r="G474" s="738" t="s">
        <v>3042</v>
      </c>
      <c r="H474" s="738" t="s">
        <v>562</v>
      </c>
      <c r="I474" s="738" t="s">
        <v>703</v>
      </c>
      <c r="J474" s="738" t="s">
        <v>3043</v>
      </c>
      <c r="K474" s="738" t="s">
        <v>3044</v>
      </c>
      <c r="L474" s="739">
        <v>0</v>
      </c>
      <c r="M474" s="739">
        <v>0</v>
      </c>
      <c r="N474" s="738">
        <v>5</v>
      </c>
      <c r="O474" s="821">
        <v>1</v>
      </c>
      <c r="P474" s="739"/>
      <c r="Q474" s="754"/>
      <c r="R474" s="738"/>
      <c r="S474" s="754">
        <v>0</v>
      </c>
      <c r="T474" s="821"/>
      <c r="U474" s="777">
        <v>0</v>
      </c>
    </row>
    <row r="475" spans="1:21" ht="14.4" customHeight="1" x14ac:dyDescent="0.3">
      <c r="A475" s="737">
        <v>7</v>
      </c>
      <c r="B475" s="738" t="s">
        <v>1972</v>
      </c>
      <c r="C475" s="738" t="s">
        <v>2209</v>
      </c>
      <c r="D475" s="819" t="s">
        <v>3275</v>
      </c>
      <c r="E475" s="820" t="s">
        <v>2229</v>
      </c>
      <c r="F475" s="738" t="s">
        <v>2204</v>
      </c>
      <c r="G475" s="738" t="s">
        <v>2263</v>
      </c>
      <c r="H475" s="738" t="s">
        <v>562</v>
      </c>
      <c r="I475" s="738" t="s">
        <v>1246</v>
      </c>
      <c r="J475" s="738" t="s">
        <v>1247</v>
      </c>
      <c r="K475" s="738" t="s">
        <v>2264</v>
      </c>
      <c r="L475" s="739">
        <v>108.44</v>
      </c>
      <c r="M475" s="739">
        <v>4120.7200000000012</v>
      </c>
      <c r="N475" s="738">
        <v>38</v>
      </c>
      <c r="O475" s="821">
        <v>17</v>
      </c>
      <c r="P475" s="739">
        <v>3253.2000000000007</v>
      </c>
      <c r="Q475" s="754">
        <v>0.78947368421052622</v>
      </c>
      <c r="R475" s="738">
        <v>30</v>
      </c>
      <c r="S475" s="754">
        <v>0.78947368421052633</v>
      </c>
      <c r="T475" s="821">
        <v>13</v>
      </c>
      <c r="U475" s="777">
        <v>0.76470588235294112</v>
      </c>
    </row>
    <row r="476" spans="1:21" ht="14.4" customHeight="1" x14ac:dyDescent="0.3">
      <c r="A476" s="737">
        <v>7</v>
      </c>
      <c r="B476" s="738" t="s">
        <v>1972</v>
      </c>
      <c r="C476" s="738" t="s">
        <v>2209</v>
      </c>
      <c r="D476" s="819" t="s">
        <v>3275</v>
      </c>
      <c r="E476" s="820" t="s">
        <v>2229</v>
      </c>
      <c r="F476" s="738" t="s">
        <v>2204</v>
      </c>
      <c r="G476" s="738" t="s">
        <v>2265</v>
      </c>
      <c r="H476" s="738" t="s">
        <v>562</v>
      </c>
      <c r="I476" s="738" t="s">
        <v>1005</v>
      </c>
      <c r="J476" s="738" t="s">
        <v>2266</v>
      </c>
      <c r="K476" s="738" t="s">
        <v>2267</v>
      </c>
      <c r="L476" s="739">
        <v>99.11</v>
      </c>
      <c r="M476" s="739">
        <v>1783.9799999999998</v>
      </c>
      <c r="N476" s="738">
        <v>18</v>
      </c>
      <c r="O476" s="821">
        <v>4</v>
      </c>
      <c r="P476" s="739">
        <v>1288.4299999999998</v>
      </c>
      <c r="Q476" s="754">
        <v>0.72222222222222221</v>
      </c>
      <c r="R476" s="738">
        <v>13</v>
      </c>
      <c r="S476" s="754">
        <v>0.72222222222222221</v>
      </c>
      <c r="T476" s="821">
        <v>3.5</v>
      </c>
      <c r="U476" s="777">
        <v>0.875</v>
      </c>
    </row>
    <row r="477" spans="1:21" ht="14.4" customHeight="1" x14ac:dyDescent="0.3">
      <c r="A477" s="737">
        <v>7</v>
      </c>
      <c r="B477" s="738" t="s">
        <v>1972</v>
      </c>
      <c r="C477" s="738" t="s">
        <v>2209</v>
      </c>
      <c r="D477" s="819" t="s">
        <v>3275</v>
      </c>
      <c r="E477" s="820" t="s">
        <v>2229</v>
      </c>
      <c r="F477" s="738" t="s">
        <v>2204</v>
      </c>
      <c r="G477" s="738" t="s">
        <v>2642</v>
      </c>
      <c r="H477" s="738" t="s">
        <v>562</v>
      </c>
      <c r="I477" s="738" t="s">
        <v>2814</v>
      </c>
      <c r="J477" s="738" t="s">
        <v>2644</v>
      </c>
      <c r="K477" s="738" t="s">
        <v>2648</v>
      </c>
      <c r="L477" s="739">
        <v>597.88</v>
      </c>
      <c r="M477" s="739">
        <v>1195.76</v>
      </c>
      <c r="N477" s="738">
        <v>2</v>
      </c>
      <c r="O477" s="821">
        <v>0.5</v>
      </c>
      <c r="P477" s="739"/>
      <c r="Q477" s="754">
        <v>0</v>
      </c>
      <c r="R477" s="738"/>
      <c r="S477" s="754">
        <v>0</v>
      </c>
      <c r="T477" s="821"/>
      <c r="U477" s="777">
        <v>0</v>
      </c>
    </row>
    <row r="478" spans="1:21" ht="14.4" customHeight="1" x14ac:dyDescent="0.3">
      <c r="A478" s="737">
        <v>7</v>
      </c>
      <c r="B478" s="738" t="s">
        <v>1972</v>
      </c>
      <c r="C478" s="738" t="s">
        <v>2209</v>
      </c>
      <c r="D478" s="819" t="s">
        <v>3275</v>
      </c>
      <c r="E478" s="820" t="s">
        <v>2229</v>
      </c>
      <c r="F478" s="738" t="s">
        <v>2204</v>
      </c>
      <c r="G478" s="738" t="s">
        <v>2642</v>
      </c>
      <c r="H478" s="738" t="s">
        <v>562</v>
      </c>
      <c r="I478" s="738" t="s">
        <v>2815</v>
      </c>
      <c r="J478" s="738" t="s">
        <v>2644</v>
      </c>
      <c r="K478" s="738" t="s">
        <v>2650</v>
      </c>
      <c r="L478" s="739">
        <v>1195.75</v>
      </c>
      <c r="M478" s="739">
        <v>13153.25</v>
      </c>
      <c r="N478" s="738">
        <v>11</v>
      </c>
      <c r="O478" s="821">
        <v>2</v>
      </c>
      <c r="P478" s="739">
        <v>10761.75</v>
      </c>
      <c r="Q478" s="754">
        <v>0.81818181818181823</v>
      </c>
      <c r="R478" s="738">
        <v>9</v>
      </c>
      <c r="S478" s="754">
        <v>0.81818181818181823</v>
      </c>
      <c r="T478" s="821">
        <v>1.5</v>
      </c>
      <c r="U478" s="777">
        <v>0.75</v>
      </c>
    </row>
    <row r="479" spans="1:21" ht="14.4" customHeight="1" x14ac:dyDescent="0.3">
      <c r="A479" s="737">
        <v>7</v>
      </c>
      <c r="B479" s="738" t="s">
        <v>1972</v>
      </c>
      <c r="C479" s="738" t="s">
        <v>2209</v>
      </c>
      <c r="D479" s="819" t="s">
        <v>3275</v>
      </c>
      <c r="E479" s="820" t="s">
        <v>2229</v>
      </c>
      <c r="F479" s="738" t="s">
        <v>2204</v>
      </c>
      <c r="G479" s="738" t="s">
        <v>2642</v>
      </c>
      <c r="H479" s="738" t="s">
        <v>562</v>
      </c>
      <c r="I479" s="738" t="s">
        <v>2824</v>
      </c>
      <c r="J479" s="738" t="s">
        <v>2825</v>
      </c>
      <c r="K479" s="738" t="s">
        <v>2650</v>
      </c>
      <c r="L479" s="739">
        <v>1715.48</v>
      </c>
      <c r="M479" s="739">
        <v>5146.4400000000005</v>
      </c>
      <c r="N479" s="738">
        <v>3</v>
      </c>
      <c r="O479" s="821">
        <v>0.5</v>
      </c>
      <c r="P479" s="739">
        <v>5146.4400000000005</v>
      </c>
      <c r="Q479" s="754">
        <v>1</v>
      </c>
      <c r="R479" s="738">
        <v>3</v>
      </c>
      <c r="S479" s="754">
        <v>1</v>
      </c>
      <c r="T479" s="821">
        <v>0.5</v>
      </c>
      <c r="U479" s="777">
        <v>1</v>
      </c>
    </row>
    <row r="480" spans="1:21" ht="14.4" customHeight="1" x14ac:dyDescent="0.3">
      <c r="A480" s="737">
        <v>7</v>
      </c>
      <c r="B480" s="738" t="s">
        <v>1972</v>
      </c>
      <c r="C480" s="738" t="s">
        <v>2209</v>
      </c>
      <c r="D480" s="819" t="s">
        <v>3275</v>
      </c>
      <c r="E480" s="820" t="s">
        <v>2229</v>
      </c>
      <c r="F480" s="738" t="s">
        <v>2204</v>
      </c>
      <c r="G480" s="738" t="s">
        <v>2642</v>
      </c>
      <c r="H480" s="738" t="s">
        <v>607</v>
      </c>
      <c r="I480" s="738" t="s">
        <v>2828</v>
      </c>
      <c r="J480" s="738" t="s">
        <v>2137</v>
      </c>
      <c r="K480" s="738" t="s">
        <v>2650</v>
      </c>
      <c r="L480" s="739">
        <v>1195.75</v>
      </c>
      <c r="M480" s="739">
        <v>17936.25</v>
      </c>
      <c r="N480" s="738">
        <v>15</v>
      </c>
      <c r="O480" s="821">
        <v>2.5</v>
      </c>
      <c r="P480" s="739">
        <v>17936.25</v>
      </c>
      <c r="Q480" s="754">
        <v>1</v>
      </c>
      <c r="R480" s="738">
        <v>15</v>
      </c>
      <c r="S480" s="754">
        <v>1</v>
      </c>
      <c r="T480" s="821">
        <v>2.5</v>
      </c>
      <c r="U480" s="777">
        <v>1</v>
      </c>
    </row>
    <row r="481" spans="1:21" ht="14.4" customHeight="1" x14ac:dyDescent="0.3">
      <c r="A481" s="737">
        <v>7</v>
      </c>
      <c r="B481" s="738" t="s">
        <v>1972</v>
      </c>
      <c r="C481" s="738" t="s">
        <v>2209</v>
      </c>
      <c r="D481" s="819" t="s">
        <v>3275</v>
      </c>
      <c r="E481" s="820" t="s">
        <v>2229</v>
      </c>
      <c r="F481" s="738" t="s">
        <v>2204</v>
      </c>
      <c r="G481" s="738" t="s">
        <v>2642</v>
      </c>
      <c r="H481" s="738" t="s">
        <v>607</v>
      </c>
      <c r="I481" s="738" t="s">
        <v>2832</v>
      </c>
      <c r="J481" s="738" t="s">
        <v>2137</v>
      </c>
      <c r="K481" s="738" t="s">
        <v>2833</v>
      </c>
      <c r="L481" s="739">
        <v>2391.48</v>
      </c>
      <c r="M481" s="739">
        <v>14348.880000000001</v>
      </c>
      <c r="N481" s="738">
        <v>6</v>
      </c>
      <c r="O481" s="821">
        <v>1</v>
      </c>
      <c r="P481" s="739">
        <v>7174.4400000000005</v>
      </c>
      <c r="Q481" s="754">
        <v>0.5</v>
      </c>
      <c r="R481" s="738">
        <v>3</v>
      </c>
      <c r="S481" s="754">
        <v>0.5</v>
      </c>
      <c r="T481" s="821">
        <v>0.5</v>
      </c>
      <c r="U481" s="777">
        <v>0.5</v>
      </c>
    </row>
    <row r="482" spans="1:21" ht="14.4" customHeight="1" x14ac:dyDescent="0.3">
      <c r="A482" s="737">
        <v>7</v>
      </c>
      <c r="B482" s="738" t="s">
        <v>1972</v>
      </c>
      <c r="C482" s="738" t="s">
        <v>2209</v>
      </c>
      <c r="D482" s="819" t="s">
        <v>3275</v>
      </c>
      <c r="E482" s="820" t="s">
        <v>2229</v>
      </c>
      <c r="F482" s="738" t="s">
        <v>2204</v>
      </c>
      <c r="G482" s="738" t="s">
        <v>3045</v>
      </c>
      <c r="H482" s="738" t="s">
        <v>562</v>
      </c>
      <c r="I482" s="738" t="s">
        <v>3046</v>
      </c>
      <c r="J482" s="738" t="s">
        <v>1328</v>
      </c>
      <c r="K482" s="738" t="s">
        <v>3047</v>
      </c>
      <c r="L482" s="739">
        <v>54.55</v>
      </c>
      <c r="M482" s="739">
        <v>163.64999999999998</v>
      </c>
      <c r="N482" s="738">
        <v>3</v>
      </c>
      <c r="O482" s="821">
        <v>0.5</v>
      </c>
      <c r="P482" s="739">
        <v>163.64999999999998</v>
      </c>
      <c r="Q482" s="754">
        <v>1</v>
      </c>
      <c r="R482" s="738">
        <v>3</v>
      </c>
      <c r="S482" s="754">
        <v>1</v>
      </c>
      <c r="T482" s="821">
        <v>0.5</v>
      </c>
      <c r="U482" s="777">
        <v>1</v>
      </c>
    </row>
    <row r="483" spans="1:21" ht="14.4" customHeight="1" x14ac:dyDescent="0.3">
      <c r="A483" s="737">
        <v>7</v>
      </c>
      <c r="B483" s="738" t="s">
        <v>1972</v>
      </c>
      <c r="C483" s="738" t="s">
        <v>2209</v>
      </c>
      <c r="D483" s="819" t="s">
        <v>3275</v>
      </c>
      <c r="E483" s="820" t="s">
        <v>2229</v>
      </c>
      <c r="F483" s="738" t="s">
        <v>2204</v>
      </c>
      <c r="G483" s="738" t="s">
        <v>2393</v>
      </c>
      <c r="H483" s="738" t="s">
        <v>562</v>
      </c>
      <c r="I483" s="738" t="s">
        <v>3048</v>
      </c>
      <c r="J483" s="738" t="s">
        <v>3049</v>
      </c>
      <c r="K483" s="738" t="s">
        <v>3050</v>
      </c>
      <c r="L483" s="739">
        <v>0</v>
      </c>
      <c r="M483" s="739">
        <v>0</v>
      </c>
      <c r="N483" s="738">
        <v>2</v>
      </c>
      <c r="O483" s="821">
        <v>1</v>
      </c>
      <c r="P483" s="739">
        <v>0</v>
      </c>
      <c r="Q483" s="754"/>
      <c r="R483" s="738">
        <v>2</v>
      </c>
      <c r="S483" s="754">
        <v>1</v>
      </c>
      <c r="T483" s="821">
        <v>1</v>
      </c>
      <c r="U483" s="777">
        <v>1</v>
      </c>
    </row>
    <row r="484" spans="1:21" ht="14.4" customHeight="1" x14ac:dyDescent="0.3">
      <c r="A484" s="737">
        <v>7</v>
      </c>
      <c r="B484" s="738" t="s">
        <v>1972</v>
      </c>
      <c r="C484" s="738" t="s">
        <v>2209</v>
      </c>
      <c r="D484" s="819" t="s">
        <v>3275</v>
      </c>
      <c r="E484" s="820" t="s">
        <v>2229</v>
      </c>
      <c r="F484" s="738" t="s">
        <v>2204</v>
      </c>
      <c r="G484" s="738" t="s">
        <v>2511</v>
      </c>
      <c r="H484" s="738" t="s">
        <v>607</v>
      </c>
      <c r="I484" s="738" t="s">
        <v>1358</v>
      </c>
      <c r="J484" s="738" t="s">
        <v>2127</v>
      </c>
      <c r="K484" s="738" t="s">
        <v>2128</v>
      </c>
      <c r="L484" s="739">
        <v>0</v>
      </c>
      <c r="M484" s="739">
        <v>0</v>
      </c>
      <c r="N484" s="738">
        <v>9</v>
      </c>
      <c r="O484" s="821">
        <v>2.5</v>
      </c>
      <c r="P484" s="739">
        <v>0</v>
      </c>
      <c r="Q484" s="754"/>
      <c r="R484" s="738">
        <v>8</v>
      </c>
      <c r="S484" s="754">
        <v>0.88888888888888884</v>
      </c>
      <c r="T484" s="821">
        <v>2</v>
      </c>
      <c r="U484" s="777">
        <v>0.8</v>
      </c>
    </row>
    <row r="485" spans="1:21" ht="14.4" customHeight="1" x14ac:dyDescent="0.3">
      <c r="A485" s="737">
        <v>7</v>
      </c>
      <c r="B485" s="738" t="s">
        <v>1972</v>
      </c>
      <c r="C485" s="738" t="s">
        <v>2209</v>
      </c>
      <c r="D485" s="819" t="s">
        <v>3275</v>
      </c>
      <c r="E485" s="820" t="s">
        <v>2229</v>
      </c>
      <c r="F485" s="738" t="s">
        <v>2204</v>
      </c>
      <c r="G485" s="738" t="s">
        <v>3051</v>
      </c>
      <c r="H485" s="738" t="s">
        <v>562</v>
      </c>
      <c r="I485" s="738" t="s">
        <v>3052</v>
      </c>
      <c r="J485" s="738" t="s">
        <v>3053</v>
      </c>
      <c r="K485" s="738" t="s">
        <v>3054</v>
      </c>
      <c r="L485" s="739">
        <v>83.74</v>
      </c>
      <c r="M485" s="739">
        <v>251.21999999999997</v>
      </c>
      <c r="N485" s="738">
        <v>3</v>
      </c>
      <c r="O485" s="821">
        <v>1.5</v>
      </c>
      <c r="P485" s="739">
        <v>251.21999999999997</v>
      </c>
      <c r="Q485" s="754">
        <v>1</v>
      </c>
      <c r="R485" s="738">
        <v>3</v>
      </c>
      <c r="S485" s="754">
        <v>1</v>
      </c>
      <c r="T485" s="821">
        <v>1.5</v>
      </c>
      <c r="U485" s="777">
        <v>1</v>
      </c>
    </row>
    <row r="486" spans="1:21" ht="14.4" customHeight="1" x14ac:dyDescent="0.3">
      <c r="A486" s="737">
        <v>7</v>
      </c>
      <c r="B486" s="738" t="s">
        <v>1972</v>
      </c>
      <c r="C486" s="738" t="s">
        <v>2209</v>
      </c>
      <c r="D486" s="819" t="s">
        <v>3275</v>
      </c>
      <c r="E486" s="820" t="s">
        <v>2229</v>
      </c>
      <c r="F486" s="738" t="s">
        <v>2204</v>
      </c>
      <c r="G486" s="738" t="s">
        <v>3055</v>
      </c>
      <c r="H486" s="738" t="s">
        <v>562</v>
      </c>
      <c r="I486" s="738" t="s">
        <v>3056</v>
      </c>
      <c r="J486" s="738" t="s">
        <v>712</v>
      </c>
      <c r="K486" s="738" t="s">
        <v>3057</v>
      </c>
      <c r="L486" s="739">
        <v>85.76</v>
      </c>
      <c r="M486" s="739">
        <v>85.76</v>
      </c>
      <c r="N486" s="738">
        <v>1</v>
      </c>
      <c r="O486" s="821">
        <v>0.5</v>
      </c>
      <c r="P486" s="739">
        <v>85.76</v>
      </c>
      <c r="Q486" s="754">
        <v>1</v>
      </c>
      <c r="R486" s="738">
        <v>1</v>
      </c>
      <c r="S486" s="754">
        <v>1</v>
      </c>
      <c r="T486" s="821">
        <v>0.5</v>
      </c>
      <c r="U486" s="777">
        <v>1</v>
      </c>
    </row>
    <row r="487" spans="1:21" ht="14.4" customHeight="1" x14ac:dyDescent="0.3">
      <c r="A487" s="737">
        <v>7</v>
      </c>
      <c r="B487" s="738" t="s">
        <v>1972</v>
      </c>
      <c r="C487" s="738" t="s">
        <v>2209</v>
      </c>
      <c r="D487" s="819" t="s">
        <v>3275</v>
      </c>
      <c r="E487" s="820" t="s">
        <v>2229</v>
      </c>
      <c r="F487" s="738" t="s">
        <v>2204</v>
      </c>
      <c r="G487" s="738" t="s">
        <v>3058</v>
      </c>
      <c r="H487" s="738" t="s">
        <v>562</v>
      </c>
      <c r="I487" s="738" t="s">
        <v>3059</v>
      </c>
      <c r="J487" s="738" t="s">
        <v>850</v>
      </c>
      <c r="K487" s="738" t="s">
        <v>2474</v>
      </c>
      <c r="L487" s="739">
        <v>122.73</v>
      </c>
      <c r="M487" s="739">
        <v>736.38</v>
      </c>
      <c r="N487" s="738">
        <v>6</v>
      </c>
      <c r="O487" s="821">
        <v>1.5</v>
      </c>
      <c r="P487" s="739">
        <v>736.38</v>
      </c>
      <c r="Q487" s="754">
        <v>1</v>
      </c>
      <c r="R487" s="738">
        <v>6</v>
      </c>
      <c r="S487" s="754">
        <v>1</v>
      </c>
      <c r="T487" s="821">
        <v>1.5</v>
      </c>
      <c r="U487" s="777">
        <v>1</v>
      </c>
    </row>
    <row r="488" spans="1:21" ht="14.4" customHeight="1" x14ac:dyDescent="0.3">
      <c r="A488" s="737">
        <v>7</v>
      </c>
      <c r="B488" s="738" t="s">
        <v>1972</v>
      </c>
      <c r="C488" s="738" t="s">
        <v>2209</v>
      </c>
      <c r="D488" s="819" t="s">
        <v>3275</v>
      </c>
      <c r="E488" s="820" t="s">
        <v>2229</v>
      </c>
      <c r="F488" s="738" t="s">
        <v>2204</v>
      </c>
      <c r="G488" s="738" t="s">
        <v>3058</v>
      </c>
      <c r="H488" s="738" t="s">
        <v>562</v>
      </c>
      <c r="I488" s="738" t="s">
        <v>3060</v>
      </c>
      <c r="J488" s="738" t="s">
        <v>850</v>
      </c>
      <c r="K488" s="738" t="s">
        <v>2474</v>
      </c>
      <c r="L488" s="739">
        <v>0</v>
      </c>
      <c r="M488" s="739">
        <v>0</v>
      </c>
      <c r="N488" s="738">
        <v>4</v>
      </c>
      <c r="O488" s="821">
        <v>0.5</v>
      </c>
      <c r="P488" s="739">
        <v>0</v>
      </c>
      <c r="Q488" s="754"/>
      <c r="R488" s="738">
        <v>4</v>
      </c>
      <c r="S488" s="754">
        <v>1</v>
      </c>
      <c r="T488" s="821">
        <v>0.5</v>
      </c>
      <c r="U488" s="777">
        <v>1</v>
      </c>
    </row>
    <row r="489" spans="1:21" ht="14.4" customHeight="1" x14ac:dyDescent="0.3">
      <c r="A489" s="737">
        <v>7</v>
      </c>
      <c r="B489" s="738" t="s">
        <v>1972</v>
      </c>
      <c r="C489" s="738" t="s">
        <v>2209</v>
      </c>
      <c r="D489" s="819" t="s">
        <v>3275</v>
      </c>
      <c r="E489" s="820" t="s">
        <v>2229</v>
      </c>
      <c r="F489" s="738" t="s">
        <v>2204</v>
      </c>
      <c r="G489" s="738" t="s">
        <v>2319</v>
      </c>
      <c r="H489" s="738" t="s">
        <v>562</v>
      </c>
      <c r="I489" s="738" t="s">
        <v>2719</v>
      </c>
      <c r="J489" s="738" t="s">
        <v>2720</v>
      </c>
      <c r="K489" s="738" t="s">
        <v>2721</v>
      </c>
      <c r="L489" s="739">
        <v>140.94999999999999</v>
      </c>
      <c r="M489" s="739">
        <v>281.89999999999998</v>
      </c>
      <c r="N489" s="738">
        <v>2</v>
      </c>
      <c r="O489" s="821">
        <v>0.5</v>
      </c>
      <c r="P489" s="739">
        <v>281.89999999999998</v>
      </c>
      <c r="Q489" s="754">
        <v>1</v>
      </c>
      <c r="R489" s="738">
        <v>2</v>
      </c>
      <c r="S489" s="754">
        <v>1</v>
      </c>
      <c r="T489" s="821">
        <v>0.5</v>
      </c>
      <c r="U489" s="777">
        <v>1</v>
      </c>
    </row>
    <row r="490" spans="1:21" ht="14.4" customHeight="1" x14ac:dyDescent="0.3">
      <c r="A490" s="737">
        <v>7</v>
      </c>
      <c r="B490" s="738" t="s">
        <v>1972</v>
      </c>
      <c r="C490" s="738" t="s">
        <v>2209</v>
      </c>
      <c r="D490" s="819" t="s">
        <v>3275</v>
      </c>
      <c r="E490" s="820" t="s">
        <v>2229</v>
      </c>
      <c r="F490" s="738" t="s">
        <v>2204</v>
      </c>
      <c r="G490" s="738" t="s">
        <v>2319</v>
      </c>
      <c r="H490" s="738" t="s">
        <v>562</v>
      </c>
      <c r="I490" s="738" t="s">
        <v>2320</v>
      </c>
      <c r="J490" s="738" t="s">
        <v>2321</v>
      </c>
      <c r="K490" s="738" t="s">
        <v>2322</v>
      </c>
      <c r="L490" s="739">
        <v>187.92</v>
      </c>
      <c r="M490" s="739">
        <v>751.68</v>
      </c>
      <c r="N490" s="738">
        <v>4</v>
      </c>
      <c r="O490" s="821">
        <v>0.5</v>
      </c>
      <c r="P490" s="739">
        <v>751.68</v>
      </c>
      <c r="Q490" s="754">
        <v>1</v>
      </c>
      <c r="R490" s="738">
        <v>4</v>
      </c>
      <c r="S490" s="754">
        <v>1</v>
      </c>
      <c r="T490" s="821">
        <v>0.5</v>
      </c>
      <c r="U490" s="777">
        <v>1</v>
      </c>
    </row>
    <row r="491" spans="1:21" ht="14.4" customHeight="1" x14ac:dyDescent="0.3">
      <c r="A491" s="737">
        <v>7</v>
      </c>
      <c r="B491" s="738" t="s">
        <v>1972</v>
      </c>
      <c r="C491" s="738" t="s">
        <v>2209</v>
      </c>
      <c r="D491" s="819" t="s">
        <v>3275</v>
      </c>
      <c r="E491" s="820" t="s">
        <v>2229</v>
      </c>
      <c r="F491" s="738" t="s">
        <v>2204</v>
      </c>
      <c r="G491" s="738" t="s">
        <v>2319</v>
      </c>
      <c r="H491" s="738" t="s">
        <v>562</v>
      </c>
      <c r="I491" s="738" t="s">
        <v>2666</v>
      </c>
      <c r="J491" s="738" t="s">
        <v>2667</v>
      </c>
      <c r="K491" s="738" t="s">
        <v>2325</v>
      </c>
      <c r="L491" s="739">
        <v>93.96</v>
      </c>
      <c r="M491" s="739">
        <v>1691.28</v>
      </c>
      <c r="N491" s="738">
        <v>18</v>
      </c>
      <c r="O491" s="821">
        <v>1.5</v>
      </c>
      <c r="P491" s="739">
        <v>563.76</v>
      </c>
      <c r="Q491" s="754">
        <v>0.33333333333333331</v>
      </c>
      <c r="R491" s="738">
        <v>6</v>
      </c>
      <c r="S491" s="754">
        <v>0.33333333333333331</v>
      </c>
      <c r="T491" s="821">
        <v>0.5</v>
      </c>
      <c r="U491" s="777">
        <v>0.33333333333333331</v>
      </c>
    </row>
    <row r="492" spans="1:21" ht="14.4" customHeight="1" x14ac:dyDescent="0.3">
      <c r="A492" s="737">
        <v>7</v>
      </c>
      <c r="B492" s="738" t="s">
        <v>1972</v>
      </c>
      <c r="C492" s="738" t="s">
        <v>2209</v>
      </c>
      <c r="D492" s="819" t="s">
        <v>3275</v>
      </c>
      <c r="E492" s="820" t="s">
        <v>2229</v>
      </c>
      <c r="F492" s="738" t="s">
        <v>2204</v>
      </c>
      <c r="G492" s="738" t="s">
        <v>2319</v>
      </c>
      <c r="H492" s="738" t="s">
        <v>562</v>
      </c>
      <c r="I492" s="738" t="s">
        <v>2937</v>
      </c>
      <c r="J492" s="738" t="s">
        <v>2938</v>
      </c>
      <c r="K492" s="738" t="s">
        <v>2939</v>
      </c>
      <c r="L492" s="739">
        <v>300.68</v>
      </c>
      <c r="M492" s="739">
        <v>2706.1200000000003</v>
      </c>
      <c r="N492" s="738">
        <v>9</v>
      </c>
      <c r="O492" s="821">
        <v>3</v>
      </c>
      <c r="P492" s="739">
        <v>2104.7600000000002</v>
      </c>
      <c r="Q492" s="754">
        <v>0.77777777777777779</v>
      </c>
      <c r="R492" s="738">
        <v>7</v>
      </c>
      <c r="S492" s="754">
        <v>0.77777777777777779</v>
      </c>
      <c r="T492" s="821">
        <v>2</v>
      </c>
      <c r="U492" s="777">
        <v>0.66666666666666663</v>
      </c>
    </row>
    <row r="493" spans="1:21" ht="14.4" customHeight="1" x14ac:dyDescent="0.3">
      <c r="A493" s="737">
        <v>7</v>
      </c>
      <c r="B493" s="738" t="s">
        <v>1972</v>
      </c>
      <c r="C493" s="738" t="s">
        <v>2209</v>
      </c>
      <c r="D493" s="819" t="s">
        <v>3275</v>
      </c>
      <c r="E493" s="820" t="s">
        <v>2229</v>
      </c>
      <c r="F493" s="738" t="s">
        <v>2204</v>
      </c>
      <c r="G493" s="738" t="s">
        <v>2319</v>
      </c>
      <c r="H493" s="738" t="s">
        <v>562</v>
      </c>
      <c r="I493" s="738" t="s">
        <v>3061</v>
      </c>
      <c r="J493" s="738" t="s">
        <v>3062</v>
      </c>
      <c r="K493" s="738" t="s">
        <v>2850</v>
      </c>
      <c r="L493" s="739">
        <v>0</v>
      </c>
      <c r="M493" s="739">
        <v>0</v>
      </c>
      <c r="N493" s="738">
        <v>6</v>
      </c>
      <c r="O493" s="821">
        <v>0.5</v>
      </c>
      <c r="P493" s="739"/>
      <c r="Q493" s="754"/>
      <c r="R493" s="738"/>
      <c r="S493" s="754">
        <v>0</v>
      </c>
      <c r="T493" s="821"/>
      <c r="U493" s="777">
        <v>0</v>
      </c>
    </row>
    <row r="494" spans="1:21" ht="14.4" customHeight="1" x14ac:dyDescent="0.3">
      <c r="A494" s="737">
        <v>7</v>
      </c>
      <c r="B494" s="738" t="s">
        <v>1972</v>
      </c>
      <c r="C494" s="738" t="s">
        <v>2209</v>
      </c>
      <c r="D494" s="819" t="s">
        <v>3275</v>
      </c>
      <c r="E494" s="820" t="s">
        <v>2229</v>
      </c>
      <c r="F494" s="738" t="s">
        <v>2204</v>
      </c>
      <c r="G494" s="738" t="s">
        <v>3063</v>
      </c>
      <c r="H494" s="738" t="s">
        <v>562</v>
      </c>
      <c r="I494" s="738" t="s">
        <v>3064</v>
      </c>
      <c r="J494" s="738" t="s">
        <v>3065</v>
      </c>
      <c r="K494" s="738" t="s">
        <v>3066</v>
      </c>
      <c r="L494" s="739">
        <v>150.32</v>
      </c>
      <c r="M494" s="739">
        <v>450.96</v>
      </c>
      <c r="N494" s="738">
        <v>3</v>
      </c>
      <c r="O494" s="821">
        <v>0.5</v>
      </c>
      <c r="P494" s="739">
        <v>450.96</v>
      </c>
      <c r="Q494" s="754">
        <v>1</v>
      </c>
      <c r="R494" s="738">
        <v>3</v>
      </c>
      <c r="S494" s="754">
        <v>1</v>
      </c>
      <c r="T494" s="821">
        <v>0.5</v>
      </c>
      <c r="U494" s="777">
        <v>1</v>
      </c>
    </row>
    <row r="495" spans="1:21" ht="14.4" customHeight="1" x14ac:dyDescent="0.3">
      <c r="A495" s="737">
        <v>7</v>
      </c>
      <c r="B495" s="738" t="s">
        <v>1972</v>
      </c>
      <c r="C495" s="738" t="s">
        <v>2209</v>
      </c>
      <c r="D495" s="819" t="s">
        <v>3275</v>
      </c>
      <c r="E495" s="820" t="s">
        <v>2229</v>
      </c>
      <c r="F495" s="738" t="s">
        <v>2204</v>
      </c>
      <c r="G495" s="738" t="s">
        <v>3063</v>
      </c>
      <c r="H495" s="738" t="s">
        <v>607</v>
      </c>
      <c r="I495" s="738" t="s">
        <v>3067</v>
      </c>
      <c r="J495" s="738" t="s">
        <v>3068</v>
      </c>
      <c r="K495" s="738" t="s">
        <v>3069</v>
      </c>
      <c r="L495" s="739">
        <v>80.53</v>
      </c>
      <c r="M495" s="739">
        <v>483.18</v>
      </c>
      <c r="N495" s="738">
        <v>6</v>
      </c>
      <c r="O495" s="821">
        <v>1</v>
      </c>
      <c r="P495" s="739">
        <v>241.59</v>
      </c>
      <c r="Q495" s="754">
        <v>0.5</v>
      </c>
      <c r="R495" s="738">
        <v>3</v>
      </c>
      <c r="S495" s="754">
        <v>0.5</v>
      </c>
      <c r="T495" s="821">
        <v>0.5</v>
      </c>
      <c r="U495" s="777">
        <v>0.5</v>
      </c>
    </row>
    <row r="496" spans="1:21" ht="14.4" customHeight="1" x14ac:dyDescent="0.3">
      <c r="A496" s="737">
        <v>7</v>
      </c>
      <c r="B496" s="738" t="s">
        <v>1972</v>
      </c>
      <c r="C496" s="738" t="s">
        <v>2209</v>
      </c>
      <c r="D496" s="819" t="s">
        <v>3275</v>
      </c>
      <c r="E496" s="820" t="s">
        <v>2229</v>
      </c>
      <c r="F496" s="738" t="s">
        <v>2204</v>
      </c>
      <c r="G496" s="738" t="s">
        <v>3063</v>
      </c>
      <c r="H496" s="738" t="s">
        <v>562</v>
      </c>
      <c r="I496" s="738" t="s">
        <v>3070</v>
      </c>
      <c r="J496" s="738" t="s">
        <v>3065</v>
      </c>
      <c r="K496" s="738" t="s">
        <v>3071</v>
      </c>
      <c r="L496" s="739">
        <v>0</v>
      </c>
      <c r="M496" s="739">
        <v>0</v>
      </c>
      <c r="N496" s="738">
        <v>3</v>
      </c>
      <c r="O496" s="821">
        <v>0.5</v>
      </c>
      <c r="P496" s="739">
        <v>0</v>
      </c>
      <c r="Q496" s="754"/>
      <c r="R496" s="738">
        <v>3</v>
      </c>
      <c r="S496" s="754">
        <v>1</v>
      </c>
      <c r="T496" s="821">
        <v>0.5</v>
      </c>
      <c r="U496" s="777">
        <v>1</v>
      </c>
    </row>
    <row r="497" spans="1:21" ht="14.4" customHeight="1" x14ac:dyDescent="0.3">
      <c r="A497" s="737">
        <v>7</v>
      </c>
      <c r="B497" s="738" t="s">
        <v>1972</v>
      </c>
      <c r="C497" s="738" t="s">
        <v>2209</v>
      </c>
      <c r="D497" s="819" t="s">
        <v>3275</v>
      </c>
      <c r="E497" s="820" t="s">
        <v>2229</v>
      </c>
      <c r="F497" s="738" t="s">
        <v>2204</v>
      </c>
      <c r="G497" s="738" t="s">
        <v>2268</v>
      </c>
      <c r="H497" s="738" t="s">
        <v>607</v>
      </c>
      <c r="I497" s="738" t="s">
        <v>1472</v>
      </c>
      <c r="J497" s="738" t="s">
        <v>1449</v>
      </c>
      <c r="K497" s="738" t="s">
        <v>2151</v>
      </c>
      <c r="L497" s="739">
        <v>0</v>
      </c>
      <c r="M497" s="739">
        <v>0</v>
      </c>
      <c r="N497" s="738">
        <v>2</v>
      </c>
      <c r="O497" s="821">
        <v>2</v>
      </c>
      <c r="P497" s="739">
        <v>0</v>
      </c>
      <c r="Q497" s="754"/>
      <c r="R497" s="738">
        <v>2</v>
      </c>
      <c r="S497" s="754">
        <v>1</v>
      </c>
      <c r="T497" s="821">
        <v>2</v>
      </c>
      <c r="U497" s="777">
        <v>1</v>
      </c>
    </row>
    <row r="498" spans="1:21" ht="14.4" customHeight="1" x14ac:dyDescent="0.3">
      <c r="A498" s="737">
        <v>7</v>
      </c>
      <c r="B498" s="738" t="s">
        <v>1972</v>
      </c>
      <c r="C498" s="738" t="s">
        <v>2209</v>
      </c>
      <c r="D498" s="819" t="s">
        <v>3275</v>
      </c>
      <c r="E498" s="820" t="s">
        <v>2229</v>
      </c>
      <c r="F498" s="738" t="s">
        <v>2204</v>
      </c>
      <c r="G498" s="738" t="s">
        <v>2268</v>
      </c>
      <c r="H498" s="738" t="s">
        <v>562</v>
      </c>
      <c r="I498" s="738" t="s">
        <v>3072</v>
      </c>
      <c r="J498" s="738" t="s">
        <v>2532</v>
      </c>
      <c r="K498" s="738" t="s">
        <v>3073</v>
      </c>
      <c r="L498" s="739">
        <v>0</v>
      </c>
      <c r="M498" s="739">
        <v>0</v>
      </c>
      <c r="N498" s="738">
        <v>10</v>
      </c>
      <c r="O498" s="821">
        <v>8</v>
      </c>
      <c r="P498" s="739">
        <v>0</v>
      </c>
      <c r="Q498" s="754"/>
      <c r="R498" s="738">
        <v>8</v>
      </c>
      <c r="S498" s="754">
        <v>0.8</v>
      </c>
      <c r="T498" s="821">
        <v>6.5</v>
      </c>
      <c r="U498" s="777">
        <v>0.8125</v>
      </c>
    </row>
    <row r="499" spans="1:21" ht="14.4" customHeight="1" x14ac:dyDescent="0.3">
      <c r="A499" s="737">
        <v>7</v>
      </c>
      <c r="B499" s="738" t="s">
        <v>1972</v>
      </c>
      <c r="C499" s="738" t="s">
        <v>2209</v>
      </c>
      <c r="D499" s="819" t="s">
        <v>3275</v>
      </c>
      <c r="E499" s="820" t="s">
        <v>2229</v>
      </c>
      <c r="F499" s="738" t="s">
        <v>2204</v>
      </c>
      <c r="G499" s="738" t="s">
        <v>2268</v>
      </c>
      <c r="H499" s="738" t="s">
        <v>562</v>
      </c>
      <c r="I499" s="738" t="s">
        <v>620</v>
      </c>
      <c r="J499" s="738" t="s">
        <v>2532</v>
      </c>
      <c r="K499" s="738" t="s">
        <v>2150</v>
      </c>
      <c r="L499" s="739">
        <v>0</v>
      </c>
      <c r="M499" s="739">
        <v>0</v>
      </c>
      <c r="N499" s="738">
        <v>1</v>
      </c>
      <c r="O499" s="821">
        <v>1</v>
      </c>
      <c r="P499" s="739">
        <v>0</v>
      </c>
      <c r="Q499" s="754"/>
      <c r="R499" s="738">
        <v>1</v>
      </c>
      <c r="S499" s="754">
        <v>1</v>
      </c>
      <c r="T499" s="821">
        <v>1</v>
      </c>
      <c r="U499" s="777">
        <v>1</v>
      </c>
    </row>
    <row r="500" spans="1:21" ht="14.4" customHeight="1" x14ac:dyDescent="0.3">
      <c r="A500" s="737">
        <v>7</v>
      </c>
      <c r="B500" s="738" t="s">
        <v>1972</v>
      </c>
      <c r="C500" s="738" t="s">
        <v>2209</v>
      </c>
      <c r="D500" s="819" t="s">
        <v>3275</v>
      </c>
      <c r="E500" s="820" t="s">
        <v>2229</v>
      </c>
      <c r="F500" s="738" t="s">
        <v>2204</v>
      </c>
      <c r="G500" s="738" t="s">
        <v>2331</v>
      </c>
      <c r="H500" s="738" t="s">
        <v>562</v>
      </c>
      <c r="I500" s="738" t="s">
        <v>2440</v>
      </c>
      <c r="J500" s="738" t="s">
        <v>2333</v>
      </c>
      <c r="K500" s="738" t="s">
        <v>2441</v>
      </c>
      <c r="L500" s="739">
        <v>50.32</v>
      </c>
      <c r="M500" s="739">
        <v>50.32</v>
      </c>
      <c r="N500" s="738">
        <v>1</v>
      </c>
      <c r="O500" s="821">
        <v>1</v>
      </c>
      <c r="P500" s="739">
        <v>50.32</v>
      </c>
      <c r="Q500" s="754">
        <v>1</v>
      </c>
      <c r="R500" s="738">
        <v>1</v>
      </c>
      <c r="S500" s="754">
        <v>1</v>
      </c>
      <c r="T500" s="821">
        <v>1</v>
      </c>
      <c r="U500" s="777">
        <v>1</v>
      </c>
    </row>
    <row r="501" spans="1:21" ht="14.4" customHeight="1" x14ac:dyDescent="0.3">
      <c r="A501" s="737">
        <v>7</v>
      </c>
      <c r="B501" s="738" t="s">
        <v>1972</v>
      </c>
      <c r="C501" s="738" t="s">
        <v>2209</v>
      </c>
      <c r="D501" s="819" t="s">
        <v>3275</v>
      </c>
      <c r="E501" s="820" t="s">
        <v>2229</v>
      </c>
      <c r="F501" s="738" t="s">
        <v>2204</v>
      </c>
      <c r="G501" s="738" t="s">
        <v>2331</v>
      </c>
      <c r="H501" s="738" t="s">
        <v>562</v>
      </c>
      <c r="I501" s="738" t="s">
        <v>2851</v>
      </c>
      <c r="J501" s="738" t="s">
        <v>2677</v>
      </c>
      <c r="K501" s="738" t="s">
        <v>2852</v>
      </c>
      <c r="L501" s="739">
        <v>50.32</v>
      </c>
      <c r="M501" s="739">
        <v>1962.48</v>
      </c>
      <c r="N501" s="738">
        <v>39</v>
      </c>
      <c r="O501" s="821">
        <v>3.5</v>
      </c>
      <c r="P501" s="739">
        <v>1962.48</v>
      </c>
      <c r="Q501" s="754">
        <v>1</v>
      </c>
      <c r="R501" s="738">
        <v>39</v>
      </c>
      <c r="S501" s="754">
        <v>1</v>
      </c>
      <c r="T501" s="821">
        <v>3.5</v>
      </c>
      <c r="U501" s="777">
        <v>1</v>
      </c>
    </row>
    <row r="502" spans="1:21" ht="14.4" customHeight="1" x14ac:dyDescent="0.3">
      <c r="A502" s="737">
        <v>7</v>
      </c>
      <c r="B502" s="738" t="s">
        <v>1972</v>
      </c>
      <c r="C502" s="738" t="s">
        <v>2209</v>
      </c>
      <c r="D502" s="819" t="s">
        <v>3275</v>
      </c>
      <c r="E502" s="820" t="s">
        <v>2229</v>
      </c>
      <c r="F502" s="738" t="s">
        <v>2204</v>
      </c>
      <c r="G502" s="738" t="s">
        <v>2331</v>
      </c>
      <c r="H502" s="738" t="s">
        <v>562</v>
      </c>
      <c r="I502" s="738" t="s">
        <v>3074</v>
      </c>
      <c r="J502" s="738" t="s">
        <v>2333</v>
      </c>
      <c r="K502" s="738" t="s">
        <v>3075</v>
      </c>
      <c r="L502" s="739">
        <v>33.31</v>
      </c>
      <c r="M502" s="739">
        <v>66.62</v>
      </c>
      <c r="N502" s="738">
        <v>2</v>
      </c>
      <c r="O502" s="821">
        <v>0.5</v>
      </c>
      <c r="P502" s="739"/>
      <c r="Q502" s="754">
        <v>0</v>
      </c>
      <c r="R502" s="738"/>
      <c r="S502" s="754">
        <v>0</v>
      </c>
      <c r="T502" s="821"/>
      <c r="U502" s="777">
        <v>0</v>
      </c>
    </row>
    <row r="503" spans="1:21" ht="14.4" customHeight="1" x14ac:dyDescent="0.3">
      <c r="A503" s="737">
        <v>7</v>
      </c>
      <c r="B503" s="738" t="s">
        <v>1972</v>
      </c>
      <c r="C503" s="738" t="s">
        <v>2209</v>
      </c>
      <c r="D503" s="819" t="s">
        <v>3275</v>
      </c>
      <c r="E503" s="820" t="s">
        <v>2229</v>
      </c>
      <c r="F503" s="738" t="s">
        <v>2204</v>
      </c>
      <c r="G503" s="738" t="s">
        <v>2331</v>
      </c>
      <c r="H503" s="738" t="s">
        <v>562</v>
      </c>
      <c r="I503" s="738" t="s">
        <v>2676</v>
      </c>
      <c r="J503" s="738" t="s">
        <v>2677</v>
      </c>
      <c r="K503" s="738" t="s">
        <v>2678</v>
      </c>
      <c r="L503" s="739">
        <v>50.32</v>
      </c>
      <c r="M503" s="739">
        <v>1459.2800000000002</v>
      </c>
      <c r="N503" s="738">
        <v>29</v>
      </c>
      <c r="O503" s="821">
        <v>5</v>
      </c>
      <c r="P503" s="739">
        <v>251.60000000000002</v>
      </c>
      <c r="Q503" s="754">
        <v>0.17241379310344826</v>
      </c>
      <c r="R503" s="738">
        <v>5</v>
      </c>
      <c r="S503" s="754">
        <v>0.17241379310344829</v>
      </c>
      <c r="T503" s="821">
        <v>1</v>
      </c>
      <c r="U503" s="777">
        <v>0.2</v>
      </c>
    </row>
    <row r="504" spans="1:21" ht="14.4" customHeight="1" x14ac:dyDescent="0.3">
      <c r="A504" s="737">
        <v>7</v>
      </c>
      <c r="B504" s="738" t="s">
        <v>1972</v>
      </c>
      <c r="C504" s="738" t="s">
        <v>2209</v>
      </c>
      <c r="D504" s="819" t="s">
        <v>3275</v>
      </c>
      <c r="E504" s="820" t="s">
        <v>2229</v>
      </c>
      <c r="F504" s="738" t="s">
        <v>2204</v>
      </c>
      <c r="G504" s="738" t="s">
        <v>2331</v>
      </c>
      <c r="H504" s="738" t="s">
        <v>562</v>
      </c>
      <c r="I504" s="738" t="s">
        <v>2857</v>
      </c>
      <c r="J504" s="738" t="s">
        <v>2858</v>
      </c>
      <c r="K504" s="738" t="s">
        <v>2859</v>
      </c>
      <c r="L504" s="739">
        <v>99.94</v>
      </c>
      <c r="M504" s="739">
        <v>4797.12</v>
      </c>
      <c r="N504" s="738">
        <v>48</v>
      </c>
      <c r="O504" s="821">
        <v>11.5</v>
      </c>
      <c r="P504" s="739">
        <v>3497.9</v>
      </c>
      <c r="Q504" s="754">
        <v>0.72916666666666674</v>
      </c>
      <c r="R504" s="738">
        <v>35</v>
      </c>
      <c r="S504" s="754">
        <v>0.72916666666666663</v>
      </c>
      <c r="T504" s="821">
        <v>9.5</v>
      </c>
      <c r="U504" s="777">
        <v>0.82608695652173914</v>
      </c>
    </row>
    <row r="505" spans="1:21" ht="14.4" customHeight="1" x14ac:dyDescent="0.3">
      <c r="A505" s="737">
        <v>7</v>
      </c>
      <c r="B505" s="738" t="s">
        <v>1972</v>
      </c>
      <c r="C505" s="738" t="s">
        <v>2209</v>
      </c>
      <c r="D505" s="819" t="s">
        <v>3275</v>
      </c>
      <c r="E505" s="820" t="s">
        <v>2229</v>
      </c>
      <c r="F505" s="738" t="s">
        <v>2204</v>
      </c>
      <c r="G505" s="738" t="s">
        <v>2331</v>
      </c>
      <c r="H505" s="738" t="s">
        <v>562</v>
      </c>
      <c r="I505" s="738" t="s">
        <v>2335</v>
      </c>
      <c r="J505" s="738" t="s">
        <v>2336</v>
      </c>
      <c r="K505" s="738" t="s">
        <v>2337</v>
      </c>
      <c r="L505" s="739">
        <v>95.29</v>
      </c>
      <c r="M505" s="739">
        <v>1334.06</v>
      </c>
      <c r="N505" s="738">
        <v>14</v>
      </c>
      <c r="O505" s="821">
        <v>2.5</v>
      </c>
      <c r="P505" s="739">
        <v>762.32</v>
      </c>
      <c r="Q505" s="754">
        <v>0.57142857142857151</v>
      </c>
      <c r="R505" s="738">
        <v>8</v>
      </c>
      <c r="S505" s="754">
        <v>0.5714285714285714</v>
      </c>
      <c r="T505" s="821">
        <v>1.5</v>
      </c>
      <c r="U505" s="777">
        <v>0.6</v>
      </c>
    </row>
    <row r="506" spans="1:21" ht="14.4" customHeight="1" x14ac:dyDescent="0.3">
      <c r="A506" s="737">
        <v>7</v>
      </c>
      <c r="B506" s="738" t="s">
        <v>1972</v>
      </c>
      <c r="C506" s="738" t="s">
        <v>2209</v>
      </c>
      <c r="D506" s="819" t="s">
        <v>3275</v>
      </c>
      <c r="E506" s="820" t="s">
        <v>2229</v>
      </c>
      <c r="F506" s="738" t="s">
        <v>2204</v>
      </c>
      <c r="G506" s="738" t="s">
        <v>2331</v>
      </c>
      <c r="H506" s="738" t="s">
        <v>562</v>
      </c>
      <c r="I506" s="738" t="s">
        <v>3076</v>
      </c>
      <c r="J506" s="738" t="s">
        <v>2336</v>
      </c>
      <c r="K506" s="738" t="s">
        <v>3077</v>
      </c>
      <c r="L506" s="739">
        <v>0</v>
      </c>
      <c r="M506" s="739">
        <v>0</v>
      </c>
      <c r="N506" s="738">
        <v>6</v>
      </c>
      <c r="O506" s="821">
        <v>0.5</v>
      </c>
      <c r="P506" s="739">
        <v>0</v>
      </c>
      <c r="Q506" s="754"/>
      <c r="R506" s="738">
        <v>6</v>
      </c>
      <c r="S506" s="754">
        <v>1</v>
      </c>
      <c r="T506" s="821">
        <v>0.5</v>
      </c>
      <c r="U506" s="777">
        <v>1</v>
      </c>
    </row>
    <row r="507" spans="1:21" ht="14.4" customHeight="1" x14ac:dyDescent="0.3">
      <c r="A507" s="737">
        <v>7</v>
      </c>
      <c r="B507" s="738" t="s">
        <v>1972</v>
      </c>
      <c r="C507" s="738" t="s">
        <v>2209</v>
      </c>
      <c r="D507" s="819" t="s">
        <v>3275</v>
      </c>
      <c r="E507" s="820" t="s">
        <v>2229</v>
      </c>
      <c r="F507" s="738" t="s">
        <v>2204</v>
      </c>
      <c r="G507" s="738" t="s">
        <v>2331</v>
      </c>
      <c r="H507" s="738" t="s">
        <v>562</v>
      </c>
      <c r="I507" s="738" t="s">
        <v>2862</v>
      </c>
      <c r="J507" s="738" t="s">
        <v>2336</v>
      </c>
      <c r="K507" s="738" t="s">
        <v>2863</v>
      </c>
      <c r="L507" s="739">
        <v>199.89</v>
      </c>
      <c r="M507" s="739">
        <v>4597.4699999999993</v>
      </c>
      <c r="N507" s="738">
        <v>23</v>
      </c>
      <c r="O507" s="821">
        <v>7.5</v>
      </c>
      <c r="P507" s="739">
        <v>2598.5699999999997</v>
      </c>
      <c r="Q507" s="754">
        <v>0.56521739130434789</v>
      </c>
      <c r="R507" s="738">
        <v>13</v>
      </c>
      <c r="S507" s="754">
        <v>0.56521739130434778</v>
      </c>
      <c r="T507" s="821">
        <v>4</v>
      </c>
      <c r="U507" s="777">
        <v>0.53333333333333333</v>
      </c>
    </row>
    <row r="508" spans="1:21" ht="14.4" customHeight="1" x14ac:dyDescent="0.3">
      <c r="A508" s="737">
        <v>7</v>
      </c>
      <c r="B508" s="738" t="s">
        <v>1972</v>
      </c>
      <c r="C508" s="738" t="s">
        <v>2209</v>
      </c>
      <c r="D508" s="819" t="s">
        <v>3275</v>
      </c>
      <c r="E508" s="820" t="s">
        <v>2229</v>
      </c>
      <c r="F508" s="738" t="s">
        <v>2204</v>
      </c>
      <c r="G508" s="738" t="s">
        <v>2331</v>
      </c>
      <c r="H508" s="738" t="s">
        <v>562</v>
      </c>
      <c r="I508" s="738" t="s">
        <v>2864</v>
      </c>
      <c r="J508" s="738" t="s">
        <v>2336</v>
      </c>
      <c r="K508" s="738" t="s">
        <v>2865</v>
      </c>
      <c r="L508" s="739">
        <v>199.89</v>
      </c>
      <c r="M508" s="739">
        <v>3198.2400000000002</v>
      </c>
      <c r="N508" s="738">
        <v>16</v>
      </c>
      <c r="O508" s="821">
        <v>3.5</v>
      </c>
      <c r="P508" s="739">
        <v>3198.2400000000002</v>
      </c>
      <c r="Q508" s="754">
        <v>1</v>
      </c>
      <c r="R508" s="738">
        <v>16</v>
      </c>
      <c r="S508" s="754">
        <v>1</v>
      </c>
      <c r="T508" s="821">
        <v>3.5</v>
      </c>
      <c r="U508" s="777">
        <v>1</v>
      </c>
    </row>
    <row r="509" spans="1:21" ht="14.4" customHeight="1" x14ac:dyDescent="0.3">
      <c r="A509" s="737">
        <v>7</v>
      </c>
      <c r="B509" s="738" t="s">
        <v>1972</v>
      </c>
      <c r="C509" s="738" t="s">
        <v>2209</v>
      </c>
      <c r="D509" s="819" t="s">
        <v>3275</v>
      </c>
      <c r="E509" s="820" t="s">
        <v>2229</v>
      </c>
      <c r="F509" s="738" t="s">
        <v>2204</v>
      </c>
      <c r="G509" s="738" t="s">
        <v>2868</v>
      </c>
      <c r="H509" s="738" t="s">
        <v>607</v>
      </c>
      <c r="I509" s="738" t="s">
        <v>2869</v>
      </c>
      <c r="J509" s="738" t="s">
        <v>2870</v>
      </c>
      <c r="K509" s="738" t="s">
        <v>2871</v>
      </c>
      <c r="L509" s="739">
        <v>65.36</v>
      </c>
      <c r="M509" s="739">
        <v>457.52</v>
      </c>
      <c r="N509" s="738">
        <v>7</v>
      </c>
      <c r="O509" s="821">
        <v>3.5</v>
      </c>
      <c r="P509" s="739"/>
      <c r="Q509" s="754">
        <v>0</v>
      </c>
      <c r="R509" s="738"/>
      <c r="S509" s="754">
        <v>0</v>
      </c>
      <c r="T509" s="821"/>
      <c r="U509" s="777">
        <v>0</v>
      </c>
    </row>
    <row r="510" spans="1:21" ht="14.4" customHeight="1" x14ac:dyDescent="0.3">
      <c r="A510" s="737">
        <v>7</v>
      </c>
      <c r="B510" s="738" t="s">
        <v>1972</v>
      </c>
      <c r="C510" s="738" t="s">
        <v>2209</v>
      </c>
      <c r="D510" s="819" t="s">
        <v>3275</v>
      </c>
      <c r="E510" s="820" t="s">
        <v>2229</v>
      </c>
      <c r="F510" s="738" t="s">
        <v>2204</v>
      </c>
      <c r="G510" s="738" t="s">
        <v>2683</v>
      </c>
      <c r="H510" s="738" t="s">
        <v>562</v>
      </c>
      <c r="I510" s="738" t="s">
        <v>2872</v>
      </c>
      <c r="J510" s="738" t="s">
        <v>2685</v>
      </c>
      <c r="K510" s="738" t="s">
        <v>2873</v>
      </c>
      <c r="L510" s="739">
        <v>2146.12</v>
      </c>
      <c r="M510" s="739">
        <v>19315.079999999998</v>
      </c>
      <c r="N510" s="738">
        <v>9</v>
      </c>
      <c r="O510" s="821">
        <v>4</v>
      </c>
      <c r="P510" s="739">
        <v>10730.599999999999</v>
      </c>
      <c r="Q510" s="754">
        <v>0.55555555555555558</v>
      </c>
      <c r="R510" s="738">
        <v>5</v>
      </c>
      <c r="S510" s="754">
        <v>0.55555555555555558</v>
      </c>
      <c r="T510" s="821">
        <v>3</v>
      </c>
      <c r="U510" s="777">
        <v>0.75</v>
      </c>
    </row>
    <row r="511" spans="1:21" ht="14.4" customHeight="1" x14ac:dyDescent="0.3">
      <c r="A511" s="737">
        <v>7</v>
      </c>
      <c r="B511" s="738" t="s">
        <v>1972</v>
      </c>
      <c r="C511" s="738" t="s">
        <v>2209</v>
      </c>
      <c r="D511" s="819" t="s">
        <v>3275</v>
      </c>
      <c r="E511" s="820" t="s">
        <v>2229</v>
      </c>
      <c r="F511" s="738" t="s">
        <v>2204</v>
      </c>
      <c r="G511" s="738" t="s">
        <v>2683</v>
      </c>
      <c r="H511" s="738" t="s">
        <v>562</v>
      </c>
      <c r="I511" s="738" t="s">
        <v>2874</v>
      </c>
      <c r="J511" s="738" t="s">
        <v>2685</v>
      </c>
      <c r="K511" s="738" t="s">
        <v>2875</v>
      </c>
      <c r="L511" s="739">
        <v>3690.52</v>
      </c>
      <c r="M511" s="739">
        <v>18452.599999999999</v>
      </c>
      <c r="N511" s="738">
        <v>5</v>
      </c>
      <c r="O511" s="821">
        <v>1</v>
      </c>
      <c r="P511" s="739">
        <v>18452.599999999999</v>
      </c>
      <c r="Q511" s="754">
        <v>1</v>
      </c>
      <c r="R511" s="738">
        <v>5</v>
      </c>
      <c r="S511" s="754">
        <v>1</v>
      </c>
      <c r="T511" s="821">
        <v>1</v>
      </c>
      <c r="U511" s="777">
        <v>1</v>
      </c>
    </row>
    <row r="512" spans="1:21" ht="14.4" customHeight="1" x14ac:dyDescent="0.3">
      <c r="A512" s="737">
        <v>7</v>
      </c>
      <c r="B512" s="738" t="s">
        <v>1972</v>
      </c>
      <c r="C512" s="738" t="s">
        <v>2209</v>
      </c>
      <c r="D512" s="819" t="s">
        <v>3275</v>
      </c>
      <c r="E512" s="820" t="s">
        <v>2229</v>
      </c>
      <c r="F512" s="738" t="s">
        <v>2204</v>
      </c>
      <c r="G512" s="738" t="s">
        <v>2683</v>
      </c>
      <c r="H512" s="738" t="s">
        <v>562</v>
      </c>
      <c r="I512" s="738" t="s">
        <v>3078</v>
      </c>
      <c r="J512" s="738" t="s">
        <v>2685</v>
      </c>
      <c r="K512" s="738" t="s">
        <v>3079</v>
      </c>
      <c r="L512" s="739">
        <v>0</v>
      </c>
      <c r="M512" s="739">
        <v>0</v>
      </c>
      <c r="N512" s="738">
        <v>6</v>
      </c>
      <c r="O512" s="821">
        <v>1</v>
      </c>
      <c r="P512" s="739"/>
      <c r="Q512" s="754"/>
      <c r="R512" s="738"/>
      <c r="S512" s="754">
        <v>0</v>
      </c>
      <c r="T512" s="821"/>
      <c r="U512" s="777">
        <v>0</v>
      </c>
    </row>
    <row r="513" spans="1:21" ht="14.4" customHeight="1" x14ac:dyDescent="0.3">
      <c r="A513" s="737">
        <v>7</v>
      </c>
      <c r="B513" s="738" t="s">
        <v>1972</v>
      </c>
      <c r="C513" s="738" t="s">
        <v>2209</v>
      </c>
      <c r="D513" s="819" t="s">
        <v>3275</v>
      </c>
      <c r="E513" s="820" t="s">
        <v>2234</v>
      </c>
      <c r="F513" s="738" t="s">
        <v>2204</v>
      </c>
      <c r="G513" s="738" t="s">
        <v>2517</v>
      </c>
      <c r="H513" s="738" t="s">
        <v>562</v>
      </c>
      <c r="I513" s="738" t="s">
        <v>2518</v>
      </c>
      <c r="J513" s="738" t="s">
        <v>2519</v>
      </c>
      <c r="K513" s="738" t="s">
        <v>2520</v>
      </c>
      <c r="L513" s="739">
        <v>96.84</v>
      </c>
      <c r="M513" s="739">
        <v>1355.76</v>
      </c>
      <c r="N513" s="738">
        <v>14</v>
      </c>
      <c r="O513" s="821">
        <v>5</v>
      </c>
      <c r="P513" s="739">
        <v>677.88</v>
      </c>
      <c r="Q513" s="754">
        <v>0.5</v>
      </c>
      <c r="R513" s="738">
        <v>7</v>
      </c>
      <c r="S513" s="754">
        <v>0.5</v>
      </c>
      <c r="T513" s="821">
        <v>1.5</v>
      </c>
      <c r="U513" s="777">
        <v>0.3</v>
      </c>
    </row>
    <row r="514" spans="1:21" ht="14.4" customHeight="1" x14ac:dyDescent="0.3">
      <c r="A514" s="737">
        <v>7</v>
      </c>
      <c r="B514" s="738" t="s">
        <v>1972</v>
      </c>
      <c r="C514" s="738" t="s">
        <v>2209</v>
      </c>
      <c r="D514" s="819" t="s">
        <v>3275</v>
      </c>
      <c r="E514" s="820" t="s">
        <v>2234</v>
      </c>
      <c r="F514" s="738" t="s">
        <v>2204</v>
      </c>
      <c r="G514" s="738" t="s">
        <v>2517</v>
      </c>
      <c r="H514" s="738" t="s">
        <v>562</v>
      </c>
      <c r="I514" s="738" t="s">
        <v>2876</v>
      </c>
      <c r="J514" s="738" t="s">
        <v>2519</v>
      </c>
      <c r="K514" s="738" t="s">
        <v>2877</v>
      </c>
      <c r="L514" s="739">
        <v>0</v>
      </c>
      <c r="M514" s="739">
        <v>0</v>
      </c>
      <c r="N514" s="738">
        <v>3</v>
      </c>
      <c r="O514" s="821">
        <v>0.5</v>
      </c>
      <c r="P514" s="739"/>
      <c r="Q514" s="754"/>
      <c r="R514" s="738"/>
      <c r="S514" s="754">
        <v>0</v>
      </c>
      <c r="T514" s="821"/>
      <c r="U514" s="777">
        <v>0</v>
      </c>
    </row>
    <row r="515" spans="1:21" ht="14.4" customHeight="1" x14ac:dyDescent="0.3">
      <c r="A515" s="737">
        <v>7</v>
      </c>
      <c r="B515" s="738" t="s">
        <v>1972</v>
      </c>
      <c r="C515" s="738" t="s">
        <v>2209</v>
      </c>
      <c r="D515" s="819" t="s">
        <v>3275</v>
      </c>
      <c r="E515" s="820" t="s">
        <v>2234</v>
      </c>
      <c r="F515" s="738" t="s">
        <v>2204</v>
      </c>
      <c r="G515" s="738" t="s">
        <v>2567</v>
      </c>
      <c r="H515" s="738" t="s">
        <v>562</v>
      </c>
      <c r="I515" s="738" t="s">
        <v>2568</v>
      </c>
      <c r="J515" s="738" t="s">
        <v>2569</v>
      </c>
      <c r="K515" s="738" t="s">
        <v>2570</v>
      </c>
      <c r="L515" s="739">
        <v>55.77</v>
      </c>
      <c r="M515" s="739">
        <v>334.62</v>
      </c>
      <c r="N515" s="738">
        <v>6</v>
      </c>
      <c r="O515" s="821">
        <v>1.5</v>
      </c>
      <c r="P515" s="739">
        <v>334.62</v>
      </c>
      <c r="Q515" s="754">
        <v>1</v>
      </c>
      <c r="R515" s="738">
        <v>6</v>
      </c>
      <c r="S515" s="754">
        <v>1</v>
      </c>
      <c r="T515" s="821">
        <v>1.5</v>
      </c>
      <c r="U515" s="777">
        <v>1</v>
      </c>
    </row>
    <row r="516" spans="1:21" ht="14.4" customHeight="1" x14ac:dyDescent="0.3">
      <c r="A516" s="737">
        <v>7</v>
      </c>
      <c r="B516" s="738" t="s">
        <v>1972</v>
      </c>
      <c r="C516" s="738" t="s">
        <v>2209</v>
      </c>
      <c r="D516" s="819" t="s">
        <v>3275</v>
      </c>
      <c r="E516" s="820" t="s">
        <v>2234</v>
      </c>
      <c r="F516" s="738" t="s">
        <v>2204</v>
      </c>
      <c r="G516" s="738" t="s">
        <v>2446</v>
      </c>
      <c r="H516" s="738" t="s">
        <v>562</v>
      </c>
      <c r="I516" s="738" t="s">
        <v>788</v>
      </c>
      <c r="J516" s="738" t="s">
        <v>789</v>
      </c>
      <c r="K516" s="738" t="s">
        <v>2447</v>
      </c>
      <c r="L516" s="739">
        <v>0</v>
      </c>
      <c r="M516" s="739">
        <v>0</v>
      </c>
      <c r="N516" s="738">
        <v>3</v>
      </c>
      <c r="O516" s="821">
        <v>0.5</v>
      </c>
      <c r="P516" s="739">
        <v>0</v>
      </c>
      <c r="Q516" s="754"/>
      <c r="R516" s="738">
        <v>3</v>
      </c>
      <c r="S516" s="754">
        <v>1</v>
      </c>
      <c r="T516" s="821">
        <v>0.5</v>
      </c>
      <c r="U516" s="777">
        <v>1</v>
      </c>
    </row>
    <row r="517" spans="1:21" ht="14.4" customHeight="1" x14ac:dyDescent="0.3">
      <c r="A517" s="737">
        <v>7</v>
      </c>
      <c r="B517" s="738" t="s">
        <v>1972</v>
      </c>
      <c r="C517" s="738" t="s">
        <v>2209</v>
      </c>
      <c r="D517" s="819" t="s">
        <v>3275</v>
      </c>
      <c r="E517" s="820" t="s">
        <v>2234</v>
      </c>
      <c r="F517" s="738" t="s">
        <v>2204</v>
      </c>
      <c r="G517" s="738" t="s">
        <v>2573</v>
      </c>
      <c r="H517" s="738" t="s">
        <v>562</v>
      </c>
      <c r="I517" s="738" t="s">
        <v>2736</v>
      </c>
      <c r="J517" s="738" t="s">
        <v>2575</v>
      </c>
      <c r="K517" s="738" t="s">
        <v>2737</v>
      </c>
      <c r="L517" s="739">
        <v>1131.06</v>
      </c>
      <c r="M517" s="739">
        <v>13572.72</v>
      </c>
      <c r="N517" s="738">
        <v>12</v>
      </c>
      <c r="O517" s="821">
        <v>2</v>
      </c>
      <c r="P517" s="739">
        <v>13572.72</v>
      </c>
      <c r="Q517" s="754">
        <v>1</v>
      </c>
      <c r="R517" s="738">
        <v>12</v>
      </c>
      <c r="S517" s="754">
        <v>1</v>
      </c>
      <c r="T517" s="821">
        <v>2</v>
      </c>
      <c r="U517" s="777">
        <v>1</v>
      </c>
    </row>
    <row r="518" spans="1:21" ht="14.4" customHeight="1" x14ac:dyDescent="0.3">
      <c r="A518" s="737">
        <v>7</v>
      </c>
      <c r="B518" s="738" t="s">
        <v>1972</v>
      </c>
      <c r="C518" s="738" t="s">
        <v>2209</v>
      </c>
      <c r="D518" s="819" t="s">
        <v>3275</v>
      </c>
      <c r="E518" s="820" t="s">
        <v>2234</v>
      </c>
      <c r="F518" s="738" t="s">
        <v>2204</v>
      </c>
      <c r="G518" s="738" t="s">
        <v>2573</v>
      </c>
      <c r="H518" s="738" t="s">
        <v>562</v>
      </c>
      <c r="I518" s="738" t="s">
        <v>2738</v>
      </c>
      <c r="J518" s="738" t="s">
        <v>2575</v>
      </c>
      <c r="K518" s="738" t="s">
        <v>2739</v>
      </c>
      <c r="L518" s="739">
        <v>1508.08</v>
      </c>
      <c r="M518" s="739">
        <v>10556.56</v>
      </c>
      <c r="N518" s="738">
        <v>7</v>
      </c>
      <c r="O518" s="821">
        <v>2</v>
      </c>
      <c r="P518" s="739">
        <v>10556.56</v>
      </c>
      <c r="Q518" s="754">
        <v>1</v>
      </c>
      <c r="R518" s="738">
        <v>7</v>
      </c>
      <c r="S518" s="754">
        <v>1</v>
      </c>
      <c r="T518" s="821">
        <v>2</v>
      </c>
      <c r="U518" s="777">
        <v>1</v>
      </c>
    </row>
    <row r="519" spans="1:21" ht="14.4" customHeight="1" x14ac:dyDescent="0.3">
      <c r="A519" s="737">
        <v>7</v>
      </c>
      <c r="B519" s="738" t="s">
        <v>1972</v>
      </c>
      <c r="C519" s="738" t="s">
        <v>2209</v>
      </c>
      <c r="D519" s="819" t="s">
        <v>3275</v>
      </c>
      <c r="E519" s="820" t="s">
        <v>2234</v>
      </c>
      <c r="F519" s="738" t="s">
        <v>2204</v>
      </c>
      <c r="G519" s="738" t="s">
        <v>2573</v>
      </c>
      <c r="H519" s="738" t="s">
        <v>562</v>
      </c>
      <c r="I519" s="738" t="s">
        <v>2740</v>
      </c>
      <c r="J519" s="738" t="s">
        <v>2741</v>
      </c>
      <c r="K519" s="738" t="s">
        <v>2576</v>
      </c>
      <c r="L519" s="739">
        <v>646.32000000000005</v>
      </c>
      <c r="M519" s="739">
        <v>3877.92</v>
      </c>
      <c r="N519" s="738">
        <v>6</v>
      </c>
      <c r="O519" s="821">
        <v>1</v>
      </c>
      <c r="P519" s="739"/>
      <c r="Q519" s="754">
        <v>0</v>
      </c>
      <c r="R519" s="738"/>
      <c r="S519" s="754">
        <v>0</v>
      </c>
      <c r="T519" s="821"/>
      <c r="U519" s="777">
        <v>0</v>
      </c>
    </row>
    <row r="520" spans="1:21" ht="14.4" customHeight="1" x14ac:dyDescent="0.3">
      <c r="A520" s="737">
        <v>7</v>
      </c>
      <c r="B520" s="738" t="s">
        <v>1972</v>
      </c>
      <c r="C520" s="738" t="s">
        <v>2209</v>
      </c>
      <c r="D520" s="819" t="s">
        <v>3275</v>
      </c>
      <c r="E520" s="820" t="s">
        <v>2234</v>
      </c>
      <c r="F520" s="738" t="s">
        <v>2204</v>
      </c>
      <c r="G520" s="738" t="s">
        <v>2280</v>
      </c>
      <c r="H520" s="738" t="s">
        <v>607</v>
      </c>
      <c r="I520" s="738" t="s">
        <v>2699</v>
      </c>
      <c r="J520" s="738" t="s">
        <v>1411</v>
      </c>
      <c r="K520" s="738" t="s">
        <v>2153</v>
      </c>
      <c r="L520" s="739">
        <v>85.16</v>
      </c>
      <c r="M520" s="739">
        <v>255.48</v>
      </c>
      <c r="N520" s="738">
        <v>3</v>
      </c>
      <c r="O520" s="821">
        <v>0.5</v>
      </c>
      <c r="P520" s="739">
        <v>255.48</v>
      </c>
      <c r="Q520" s="754">
        <v>1</v>
      </c>
      <c r="R520" s="738">
        <v>3</v>
      </c>
      <c r="S520" s="754">
        <v>1</v>
      </c>
      <c r="T520" s="821">
        <v>0.5</v>
      </c>
      <c r="U520" s="777">
        <v>1</v>
      </c>
    </row>
    <row r="521" spans="1:21" ht="14.4" customHeight="1" x14ac:dyDescent="0.3">
      <c r="A521" s="737">
        <v>7</v>
      </c>
      <c r="B521" s="738" t="s">
        <v>1972</v>
      </c>
      <c r="C521" s="738" t="s">
        <v>2209</v>
      </c>
      <c r="D521" s="819" t="s">
        <v>3275</v>
      </c>
      <c r="E521" s="820" t="s">
        <v>2234</v>
      </c>
      <c r="F521" s="738" t="s">
        <v>2204</v>
      </c>
      <c r="G521" s="738" t="s">
        <v>2280</v>
      </c>
      <c r="H521" s="738" t="s">
        <v>607</v>
      </c>
      <c r="I521" s="738" t="s">
        <v>1410</v>
      </c>
      <c r="J521" s="738" t="s">
        <v>1411</v>
      </c>
      <c r="K521" s="738" t="s">
        <v>2153</v>
      </c>
      <c r="L521" s="739">
        <v>85.16</v>
      </c>
      <c r="M521" s="739">
        <v>255.48</v>
      </c>
      <c r="N521" s="738">
        <v>3</v>
      </c>
      <c r="O521" s="821">
        <v>1</v>
      </c>
      <c r="P521" s="739">
        <v>255.48</v>
      </c>
      <c r="Q521" s="754">
        <v>1</v>
      </c>
      <c r="R521" s="738">
        <v>3</v>
      </c>
      <c r="S521" s="754">
        <v>1</v>
      </c>
      <c r="T521" s="821">
        <v>1</v>
      </c>
      <c r="U521" s="777">
        <v>1</v>
      </c>
    </row>
    <row r="522" spans="1:21" ht="14.4" customHeight="1" x14ac:dyDescent="0.3">
      <c r="A522" s="737">
        <v>7</v>
      </c>
      <c r="B522" s="738" t="s">
        <v>1972</v>
      </c>
      <c r="C522" s="738" t="s">
        <v>2209</v>
      </c>
      <c r="D522" s="819" t="s">
        <v>3275</v>
      </c>
      <c r="E522" s="820" t="s">
        <v>2234</v>
      </c>
      <c r="F522" s="738" t="s">
        <v>2204</v>
      </c>
      <c r="G522" s="738" t="s">
        <v>2354</v>
      </c>
      <c r="H522" s="738" t="s">
        <v>562</v>
      </c>
      <c r="I522" s="738" t="s">
        <v>3080</v>
      </c>
      <c r="J522" s="738" t="s">
        <v>2356</v>
      </c>
      <c r="K522" s="738" t="s">
        <v>2970</v>
      </c>
      <c r="L522" s="739">
        <v>0</v>
      </c>
      <c r="M522" s="739">
        <v>0</v>
      </c>
      <c r="N522" s="738">
        <v>3</v>
      </c>
      <c r="O522" s="821">
        <v>0.5</v>
      </c>
      <c r="P522" s="739"/>
      <c r="Q522" s="754"/>
      <c r="R522" s="738"/>
      <c r="S522" s="754">
        <v>0</v>
      </c>
      <c r="T522" s="821"/>
      <c r="U522" s="777">
        <v>0</v>
      </c>
    </row>
    <row r="523" spans="1:21" ht="14.4" customHeight="1" x14ac:dyDescent="0.3">
      <c r="A523" s="737">
        <v>7</v>
      </c>
      <c r="B523" s="738" t="s">
        <v>1972</v>
      </c>
      <c r="C523" s="738" t="s">
        <v>2209</v>
      </c>
      <c r="D523" s="819" t="s">
        <v>3275</v>
      </c>
      <c r="E523" s="820" t="s">
        <v>2234</v>
      </c>
      <c r="F523" s="738" t="s">
        <v>2204</v>
      </c>
      <c r="G523" s="738" t="s">
        <v>2354</v>
      </c>
      <c r="H523" s="738" t="s">
        <v>562</v>
      </c>
      <c r="I523" s="738" t="s">
        <v>2358</v>
      </c>
      <c r="J523" s="738" t="s">
        <v>2356</v>
      </c>
      <c r="K523" s="738" t="s">
        <v>2357</v>
      </c>
      <c r="L523" s="739">
        <v>281.88</v>
      </c>
      <c r="M523" s="739">
        <v>845.64</v>
      </c>
      <c r="N523" s="738">
        <v>3</v>
      </c>
      <c r="O523" s="821">
        <v>0.5</v>
      </c>
      <c r="P523" s="739">
        <v>845.64</v>
      </c>
      <c r="Q523" s="754">
        <v>1</v>
      </c>
      <c r="R523" s="738">
        <v>3</v>
      </c>
      <c r="S523" s="754">
        <v>1</v>
      </c>
      <c r="T523" s="821">
        <v>0.5</v>
      </c>
      <c r="U523" s="777">
        <v>1</v>
      </c>
    </row>
    <row r="524" spans="1:21" ht="14.4" customHeight="1" x14ac:dyDescent="0.3">
      <c r="A524" s="737">
        <v>7</v>
      </c>
      <c r="B524" s="738" t="s">
        <v>1972</v>
      </c>
      <c r="C524" s="738" t="s">
        <v>2209</v>
      </c>
      <c r="D524" s="819" t="s">
        <v>3275</v>
      </c>
      <c r="E524" s="820" t="s">
        <v>2234</v>
      </c>
      <c r="F524" s="738" t="s">
        <v>2204</v>
      </c>
      <c r="G524" s="738" t="s">
        <v>2354</v>
      </c>
      <c r="H524" s="738" t="s">
        <v>562</v>
      </c>
      <c r="I524" s="738" t="s">
        <v>3081</v>
      </c>
      <c r="J524" s="738" t="s">
        <v>2356</v>
      </c>
      <c r="K524" s="738" t="s">
        <v>3082</v>
      </c>
      <c r="L524" s="739">
        <v>0</v>
      </c>
      <c r="M524" s="739">
        <v>0</v>
      </c>
      <c r="N524" s="738">
        <v>3</v>
      </c>
      <c r="O524" s="821">
        <v>0.5</v>
      </c>
      <c r="P524" s="739"/>
      <c r="Q524" s="754"/>
      <c r="R524" s="738"/>
      <c r="S524" s="754">
        <v>0</v>
      </c>
      <c r="T524" s="821"/>
      <c r="U524" s="777">
        <v>0</v>
      </c>
    </row>
    <row r="525" spans="1:21" ht="14.4" customHeight="1" x14ac:dyDescent="0.3">
      <c r="A525" s="737">
        <v>7</v>
      </c>
      <c r="B525" s="738" t="s">
        <v>1972</v>
      </c>
      <c r="C525" s="738" t="s">
        <v>2209</v>
      </c>
      <c r="D525" s="819" t="s">
        <v>3275</v>
      </c>
      <c r="E525" s="820" t="s">
        <v>2234</v>
      </c>
      <c r="F525" s="738" t="s">
        <v>2204</v>
      </c>
      <c r="G525" s="738" t="s">
        <v>2354</v>
      </c>
      <c r="H525" s="738" t="s">
        <v>562</v>
      </c>
      <c r="I525" s="738" t="s">
        <v>3083</v>
      </c>
      <c r="J525" s="738" t="s">
        <v>2356</v>
      </c>
      <c r="K525" s="738" t="s">
        <v>3084</v>
      </c>
      <c r="L525" s="739">
        <v>0</v>
      </c>
      <c r="M525" s="739">
        <v>0</v>
      </c>
      <c r="N525" s="738">
        <v>3</v>
      </c>
      <c r="O525" s="821">
        <v>1</v>
      </c>
      <c r="P525" s="739"/>
      <c r="Q525" s="754"/>
      <c r="R525" s="738"/>
      <c r="S525" s="754">
        <v>0</v>
      </c>
      <c r="T525" s="821"/>
      <c r="U525" s="777">
        <v>0</v>
      </c>
    </row>
    <row r="526" spans="1:21" ht="14.4" customHeight="1" x14ac:dyDescent="0.3">
      <c r="A526" s="737">
        <v>7</v>
      </c>
      <c r="B526" s="738" t="s">
        <v>1972</v>
      </c>
      <c r="C526" s="738" t="s">
        <v>2209</v>
      </c>
      <c r="D526" s="819" t="s">
        <v>3275</v>
      </c>
      <c r="E526" s="820" t="s">
        <v>2234</v>
      </c>
      <c r="F526" s="738" t="s">
        <v>2204</v>
      </c>
      <c r="G526" s="738" t="s">
        <v>2288</v>
      </c>
      <c r="H526" s="738" t="s">
        <v>562</v>
      </c>
      <c r="I526" s="738" t="s">
        <v>2289</v>
      </c>
      <c r="J526" s="738" t="s">
        <v>2290</v>
      </c>
      <c r="K526" s="738" t="s">
        <v>2291</v>
      </c>
      <c r="L526" s="739">
        <v>29.13</v>
      </c>
      <c r="M526" s="739">
        <v>116.52</v>
      </c>
      <c r="N526" s="738">
        <v>4</v>
      </c>
      <c r="O526" s="821">
        <v>1</v>
      </c>
      <c r="P526" s="739">
        <v>87.39</v>
      </c>
      <c r="Q526" s="754">
        <v>0.75</v>
      </c>
      <c r="R526" s="738">
        <v>3</v>
      </c>
      <c r="S526" s="754">
        <v>0.75</v>
      </c>
      <c r="T526" s="821">
        <v>0.5</v>
      </c>
      <c r="U526" s="777">
        <v>0.5</v>
      </c>
    </row>
    <row r="527" spans="1:21" ht="14.4" customHeight="1" x14ac:dyDescent="0.3">
      <c r="A527" s="737">
        <v>7</v>
      </c>
      <c r="B527" s="738" t="s">
        <v>1972</v>
      </c>
      <c r="C527" s="738" t="s">
        <v>2209</v>
      </c>
      <c r="D527" s="819" t="s">
        <v>3275</v>
      </c>
      <c r="E527" s="820" t="s">
        <v>2234</v>
      </c>
      <c r="F527" s="738" t="s">
        <v>2204</v>
      </c>
      <c r="G527" s="738" t="s">
        <v>2878</v>
      </c>
      <c r="H527" s="738" t="s">
        <v>607</v>
      </c>
      <c r="I527" s="738" t="s">
        <v>3085</v>
      </c>
      <c r="J527" s="738" t="s">
        <v>3086</v>
      </c>
      <c r="K527" s="738" t="s">
        <v>3087</v>
      </c>
      <c r="L527" s="739">
        <v>561.76</v>
      </c>
      <c r="M527" s="739">
        <v>1123.52</v>
      </c>
      <c r="N527" s="738">
        <v>2</v>
      </c>
      <c r="O527" s="821">
        <v>1</v>
      </c>
      <c r="P527" s="739"/>
      <c r="Q527" s="754">
        <v>0</v>
      </c>
      <c r="R527" s="738"/>
      <c r="S527" s="754">
        <v>0</v>
      </c>
      <c r="T527" s="821"/>
      <c r="U527" s="777">
        <v>0</v>
      </c>
    </row>
    <row r="528" spans="1:21" ht="14.4" customHeight="1" x14ac:dyDescent="0.3">
      <c r="A528" s="737">
        <v>7</v>
      </c>
      <c r="B528" s="738" t="s">
        <v>1972</v>
      </c>
      <c r="C528" s="738" t="s">
        <v>2209</v>
      </c>
      <c r="D528" s="819" t="s">
        <v>3275</v>
      </c>
      <c r="E528" s="820" t="s">
        <v>2234</v>
      </c>
      <c r="F528" s="738" t="s">
        <v>2204</v>
      </c>
      <c r="G528" s="738" t="s">
        <v>2580</v>
      </c>
      <c r="H528" s="738" t="s">
        <v>562</v>
      </c>
      <c r="I528" s="738" t="s">
        <v>2889</v>
      </c>
      <c r="J528" s="738" t="s">
        <v>2582</v>
      </c>
      <c r="K528" s="738" t="s">
        <v>2890</v>
      </c>
      <c r="L528" s="739">
        <v>232.68</v>
      </c>
      <c r="M528" s="739">
        <v>1861.44</v>
      </c>
      <c r="N528" s="738">
        <v>8</v>
      </c>
      <c r="O528" s="821">
        <v>2</v>
      </c>
      <c r="P528" s="739">
        <v>465.36</v>
      </c>
      <c r="Q528" s="754">
        <v>0.25</v>
      </c>
      <c r="R528" s="738">
        <v>2</v>
      </c>
      <c r="S528" s="754">
        <v>0.25</v>
      </c>
      <c r="T528" s="821">
        <v>1</v>
      </c>
      <c r="U528" s="777">
        <v>0.5</v>
      </c>
    </row>
    <row r="529" spans="1:21" ht="14.4" customHeight="1" x14ac:dyDescent="0.3">
      <c r="A529" s="737">
        <v>7</v>
      </c>
      <c r="B529" s="738" t="s">
        <v>1972</v>
      </c>
      <c r="C529" s="738" t="s">
        <v>2209</v>
      </c>
      <c r="D529" s="819" t="s">
        <v>3275</v>
      </c>
      <c r="E529" s="820" t="s">
        <v>2234</v>
      </c>
      <c r="F529" s="738" t="s">
        <v>2204</v>
      </c>
      <c r="G529" s="738" t="s">
        <v>2580</v>
      </c>
      <c r="H529" s="738" t="s">
        <v>562</v>
      </c>
      <c r="I529" s="738" t="s">
        <v>2581</v>
      </c>
      <c r="J529" s="738" t="s">
        <v>2582</v>
      </c>
      <c r="K529" s="738" t="s">
        <v>2583</v>
      </c>
      <c r="L529" s="739">
        <v>1454.23</v>
      </c>
      <c r="M529" s="739">
        <v>8725.380000000001</v>
      </c>
      <c r="N529" s="738">
        <v>6</v>
      </c>
      <c r="O529" s="821">
        <v>1</v>
      </c>
      <c r="P529" s="739">
        <v>8725.380000000001</v>
      </c>
      <c r="Q529" s="754">
        <v>1</v>
      </c>
      <c r="R529" s="738">
        <v>6</v>
      </c>
      <c r="S529" s="754">
        <v>1</v>
      </c>
      <c r="T529" s="821">
        <v>1</v>
      </c>
      <c r="U529" s="777">
        <v>1</v>
      </c>
    </row>
    <row r="530" spans="1:21" ht="14.4" customHeight="1" x14ac:dyDescent="0.3">
      <c r="A530" s="737">
        <v>7</v>
      </c>
      <c r="B530" s="738" t="s">
        <v>1972</v>
      </c>
      <c r="C530" s="738" t="s">
        <v>2209</v>
      </c>
      <c r="D530" s="819" t="s">
        <v>3275</v>
      </c>
      <c r="E530" s="820" t="s">
        <v>2234</v>
      </c>
      <c r="F530" s="738" t="s">
        <v>2204</v>
      </c>
      <c r="G530" s="738" t="s">
        <v>2580</v>
      </c>
      <c r="H530" s="738" t="s">
        <v>562</v>
      </c>
      <c r="I530" s="738" t="s">
        <v>2749</v>
      </c>
      <c r="J530" s="738" t="s">
        <v>2582</v>
      </c>
      <c r="K530" s="738" t="s">
        <v>2750</v>
      </c>
      <c r="L530" s="739">
        <v>484.75</v>
      </c>
      <c r="M530" s="739">
        <v>2908.5</v>
      </c>
      <c r="N530" s="738">
        <v>6</v>
      </c>
      <c r="O530" s="821">
        <v>1</v>
      </c>
      <c r="P530" s="739"/>
      <c r="Q530" s="754">
        <v>0</v>
      </c>
      <c r="R530" s="738"/>
      <c r="S530" s="754">
        <v>0</v>
      </c>
      <c r="T530" s="821"/>
      <c r="U530" s="777">
        <v>0</v>
      </c>
    </row>
    <row r="531" spans="1:21" ht="14.4" customHeight="1" x14ac:dyDescent="0.3">
      <c r="A531" s="737">
        <v>7</v>
      </c>
      <c r="B531" s="738" t="s">
        <v>1972</v>
      </c>
      <c r="C531" s="738" t="s">
        <v>2209</v>
      </c>
      <c r="D531" s="819" t="s">
        <v>3275</v>
      </c>
      <c r="E531" s="820" t="s">
        <v>2234</v>
      </c>
      <c r="F531" s="738" t="s">
        <v>2204</v>
      </c>
      <c r="G531" s="738" t="s">
        <v>2580</v>
      </c>
      <c r="H531" s="738" t="s">
        <v>562</v>
      </c>
      <c r="I531" s="738" t="s">
        <v>2751</v>
      </c>
      <c r="J531" s="738" t="s">
        <v>2582</v>
      </c>
      <c r="K531" s="738" t="s">
        <v>2752</v>
      </c>
      <c r="L531" s="739">
        <v>969.48</v>
      </c>
      <c r="M531" s="739">
        <v>5816.88</v>
      </c>
      <c r="N531" s="738">
        <v>6</v>
      </c>
      <c r="O531" s="821">
        <v>1</v>
      </c>
      <c r="P531" s="739">
        <v>5816.88</v>
      </c>
      <c r="Q531" s="754">
        <v>1</v>
      </c>
      <c r="R531" s="738">
        <v>6</v>
      </c>
      <c r="S531" s="754">
        <v>1</v>
      </c>
      <c r="T531" s="821">
        <v>1</v>
      </c>
      <c r="U531" s="777">
        <v>1</v>
      </c>
    </row>
    <row r="532" spans="1:21" ht="14.4" customHeight="1" x14ac:dyDescent="0.3">
      <c r="A532" s="737">
        <v>7</v>
      </c>
      <c r="B532" s="738" t="s">
        <v>1972</v>
      </c>
      <c r="C532" s="738" t="s">
        <v>2209</v>
      </c>
      <c r="D532" s="819" t="s">
        <v>3275</v>
      </c>
      <c r="E532" s="820" t="s">
        <v>2234</v>
      </c>
      <c r="F532" s="738" t="s">
        <v>2204</v>
      </c>
      <c r="G532" s="738" t="s">
        <v>2580</v>
      </c>
      <c r="H532" s="738" t="s">
        <v>562</v>
      </c>
      <c r="I532" s="738" t="s">
        <v>2700</v>
      </c>
      <c r="J532" s="738" t="s">
        <v>2591</v>
      </c>
      <c r="K532" s="738" t="s">
        <v>2589</v>
      </c>
      <c r="L532" s="739">
        <v>484.75</v>
      </c>
      <c r="M532" s="739">
        <v>2908.5</v>
      </c>
      <c r="N532" s="738">
        <v>6</v>
      </c>
      <c r="O532" s="821">
        <v>1</v>
      </c>
      <c r="P532" s="739"/>
      <c r="Q532" s="754">
        <v>0</v>
      </c>
      <c r="R532" s="738"/>
      <c r="S532" s="754">
        <v>0</v>
      </c>
      <c r="T532" s="821"/>
      <c r="U532" s="777">
        <v>0</v>
      </c>
    </row>
    <row r="533" spans="1:21" ht="14.4" customHeight="1" x14ac:dyDescent="0.3">
      <c r="A533" s="737">
        <v>7</v>
      </c>
      <c r="B533" s="738" t="s">
        <v>1972</v>
      </c>
      <c r="C533" s="738" t="s">
        <v>2209</v>
      </c>
      <c r="D533" s="819" t="s">
        <v>3275</v>
      </c>
      <c r="E533" s="820" t="s">
        <v>2234</v>
      </c>
      <c r="F533" s="738" t="s">
        <v>2204</v>
      </c>
      <c r="G533" s="738" t="s">
        <v>2292</v>
      </c>
      <c r="H533" s="738" t="s">
        <v>562</v>
      </c>
      <c r="I533" s="738" t="s">
        <v>2593</v>
      </c>
      <c r="J533" s="738" t="s">
        <v>2294</v>
      </c>
      <c r="K533" s="738" t="s">
        <v>2594</v>
      </c>
      <c r="L533" s="739">
        <v>537.12</v>
      </c>
      <c r="M533" s="739">
        <v>2148.48</v>
      </c>
      <c r="N533" s="738">
        <v>4</v>
      </c>
      <c r="O533" s="821">
        <v>1.5</v>
      </c>
      <c r="P533" s="739">
        <v>2148.48</v>
      </c>
      <c r="Q533" s="754">
        <v>1</v>
      </c>
      <c r="R533" s="738">
        <v>4</v>
      </c>
      <c r="S533" s="754">
        <v>1</v>
      </c>
      <c r="T533" s="821">
        <v>1.5</v>
      </c>
      <c r="U533" s="777">
        <v>1</v>
      </c>
    </row>
    <row r="534" spans="1:21" ht="14.4" customHeight="1" x14ac:dyDescent="0.3">
      <c r="A534" s="737">
        <v>7</v>
      </c>
      <c r="B534" s="738" t="s">
        <v>1972</v>
      </c>
      <c r="C534" s="738" t="s">
        <v>2209</v>
      </c>
      <c r="D534" s="819" t="s">
        <v>3275</v>
      </c>
      <c r="E534" s="820" t="s">
        <v>2234</v>
      </c>
      <c r="F534" s="738" t="s">
        <v>2204</v>
      </c>
      <c r="G534" s="738" t="s">
        <v>2292</v>
      </c>
      <c r="H534" s="738" t="s">
        <v>562</v>
      </c>
      <c r="I534" s="738" t="s">
        <v>2293</v>
      </c>
      <c r="J534" s="738" t="s">
        <v>2294</v>
      </c>
      <c r="K534" s="738" t="s">
        <v>2295</v>
      </c>
      <c r="L534" s="739">
        <v>848.49</v>
      </c>
      <c r="M534" s="739">
        <v>12727.35</v>
      </c>
      <c r="N534" s="738">
        <v>15</v>
      </c>
      <c r="O534" s="821">
        <v>4</v>
      </c>
      <c r="P534" s="739">
        <v>5939.43</v>
      </c>
      <c r="Q534" s="754">
        <v>0.46666666666666667</v>
      </c>
      <c r="R534" s="738">
        <v>7</v>
      </c>
      <c r="S534" s="754">
        <v>0.46666666666666667</v>
      </c>
      <c r="T534" s="821">
        <v>1</v>
      </c>
      <c r="U534" s="777">
        <v>0.25</v>
      </c>
    </row>
    <row r="535" spans="1:21" ht="14.4" customHeight="1" x14ac:dyDescent="0.3">
      <c r="A535" s="737">
        <v>7</v>
      </c>
      <c r="B535" s="738" t="s">
        <v>1972</v>
      </c>
      <c r="C535" s="738" t="s">
        <v>2209</v>
      </c>
      <c r="D535" s="819" t="s">
        <v>3275</v>
      </c>
      <c r="E535" s="820" t="s">
        <v>2234</v>
      </c>
      <c r="F535" s="738" t="s">
        <v>2204</v>
      </c>
      <c r="G535" s="738" t="s">
        <v>2597</v>
      </c>
      <c r="H535" s="738" t="s">
        <v>562</v>
      </c>
      <c r="I535" s="738" t="s">
        <v>2598</v>
      </c>
      <c r="J535" s="738" t="s">
        <v>2599</v>
      </c>
      <c r="K535" s="738" t="s">
        <v>2600</v>
      </c>
      <c r="L535" s="739">
        <v>0</v>
      </c>
      <c r="M535" s="739">
        <v>0</v>
      </c>
      <c r="N535" s="738">
        <v>1</v>
      </c>
      <c r="O535" s="821">
        <v>0.5</v>
      </c>
      <c r="P535" s="739"/>
      <c r="Q535" s="754"/>
      <c r="R535" s="738"/>
      <c r="S535" s="754">
        <v>0</v>
      </c>
      <c r="T535" s="821"/>
      <c r="U535" s="777">
        <v>0</v>
      </c>
    </row>
    <row r="536" spans="1:21" ht="14.4" customHeight="1" x14ac:dyDescent="0.3">
      <c r="A536" s="737">
        <v>7</v>
      </c>
      <c r="B536" s="738" t="s">
        <v>1972</v>
      </c>
      <c r="C536" s="738" t="s">
        <v>2209</v>
      </c>
      <c r="D536" s="819" t="s">
        <v>3275</v>
      </c>
      <c r="E536" s="820" t="s">
        <v>2234</v>
      </c>
      <c r="F536" s="738" t="s">
        <v>2204</v>
      </c>
      <c r="G536" s="738" t="s">
        <v>2601</v>
      </c>
      <c r="H536" s="738" t="s">
        <v>562</v>
      </c>
      <c r="I536" s="738" t="s">
        <v>3088</v>
      </c>
      <c r="J536" s="738" t="s">
        <v>2603</v>
      </c>
      <c r="K536" s="738" t="s">
        <v>3089</v>
      </c>
      <c r="L536" s="739">
        <v>454.27</v>
      </c>
      <c r="M536" s="739">
        <v>2725.62</v>
      </c>
      <c r="N536" s="738">
        <v>6</v>
      </c>
      <c r="O536" s="821">
        <v>1</v>
      </c>
      <c r="P536" s="739">
        <v>2725.62</v>
      </c>
      <c r="Q536" s="754">
        <v>1</v>
      </c>
      <c r="R536" s="738">
        <v>6</v>
      </c>
      <c r="S536" s="754">
        <v>1</v>
      </c>
      <c r="T536" s="821">
        <v>1</v>
      </c>
      <c r="U536" s="777">
        <v>1</v>
      </c>
    </row>
    <row r="537" spans="1:21" ht="14.4" customHeight="1" x14ac:dyDescent="0.3">
      <c r="A537" s="737">
        <v>7</v>
      </c>
      <c r="B537" s="738" t="s">
        <v>1972</v>
      </c>
      <c r="C537" s="738" t="s">
        <v>2209</v>
      </c>
      <c r="D537" s="819" t="s">
        <v>3275</v>
      </c>
      <c r="E537" s="820" t="s">
        <v>2234</v>
      </c>
      <c r="F537" s="738" t="s">
        <v>2204</v>
      </c>
      <c r="G537" s="738" t="s">
        <v>2601</v>
      </c>
      <c r="H537" s="738" t="s">
        <v>562</v>
      </c>
      <c r="I537" s="738" t="s">
        <v>2607</v>
      </c>
      <c r="J537" s="738" t="s">
        <v>2603</v>
      </c>
      <c r="K537" s="738" t="s">
        <v>2608</v>
      </c>
      <c r="L537" s="739">
        <v>4714.62</v>
      </c>
      <c r="M537" s="739">
        <v>14143.86</v>
      </c>
      <c r="N537" s="738">
        <v>3</v>
      </c>
      <c r="O537" s="821">
        <v>1</v>
      </c>
      <c r="P537" s="739">
        <v>14143.86</v>
      </c>
      <c r="Q537" s="754">
        <v>1</v>
      </c>
      <c r="R537" s="738">
        <v>3</v>
      </c>
      <c r="S537" s="754">
        <v>1</v>
      </c>
      <c r="T537" s="821">
        <v>1</v>
      </c>
      <c r="U537" s="777">
        <v>1</v>
      </c>
    </row>
    <row r="538" spans="1:21" ht="14.4" customHeight="1" x14ac:dyDescent="0.3">
      <c r="A538" s="737">
        <v>7</v>
      </c>
      <c r="B538" s="738" t="s">
        <v>1972</v>
      </c>
      <c r="C538" s="738" t="s">
        <v>2209</v>
      </c>
      <c r="D538" s="819" t="s">
        <v>3275</v>
      </c>
      <c r="E538" s="820" t="s">
        <v>2234</v>
      </c>
      <c r="F538" s="738" t="s">
        <v>2204</v>
      </c>
      <c r="G538" s="738" t="s">
        <v>2601</v>
      </c>
      <c r="H538" s="738" t="s">
        <v>562</v>
      </c>
      <c r="I538" s="738" t="s">
        <v>3090</v>
      </c>
      <c r="J538" s="738" t="s">
        <v>2603</v>
      </c>
      <c r="K538" s="738" t="s">
        <v>3091</v>
      </c>
      <c r="L538" s="739">
        <v>2357.31</v>
      </c>
      <c r="M538" s="739">
        <v>21215.79</v>
      </c>
      <c r="N538" s="738">
        <v>9</v>
      </c>
      <c r="O538" s="821">
        <v>1</v>
      </c>
      <c r="P538" s="739">
        <v>21215.79</v>
      </c>
      <c r="Q538" s="754">
        <v>1</v>
      </c>
      <c r="R538" s="738">
        <v>9</v>
      </c>
      <c r="S538" s="754">
        <v>1</v>
      </c>
      <c r="T538" s="821">
        <v>1</v>
      </c>
      <c r="U538" s="777">
        <v>1</v>
      </c>
    </row>
    <row r="539" spans="1:21" ht="14.4" customHeight="1" x14ac:dyDescent="0.3">
      <c r="A539" s="737">
        <v>7</v>
      </c>
      <c r="B539" s="738" t="s">
        <v>1972</v>
      </c>
      <c r="C539" s="738" t="s">
        <v>2209</v>
      </c>
      <c r="D539" s="819" t="s">
        <v>3275</v>
      </c>
      <c r="E539" s="820" t="s">
        <v>2234</v>
      </c>
      <c r="F539" s="738" t="s">
        <v>2204</v>
      </c>
      <c r="G539" s="738" t="s">
        <v>2537</v>
      </c>
      <c r="H539" s="738" t="s">
        <v>562</v>
      </c>
      <c r="I539" s="738" t="s">
        <v>2675</v>
      </c>
      <c r="J539" s="738" t="s">
        <v>2539</v>
      </c>
      <c r="K539" s="738"/>
      <c r="L539" s="739">
        <v>0</v>
      </c>
      <c r="M539" s="739">
        <v>0</v>
      </c>
      <c r="N539" s="738">
        <v>2</v>
      </c>
      <c r="O539" s="821">
        <v>2</v>
      </c>
      <c r="P539" s="739"/>
      <c r="Q539" s="754"/>
      <c r="R539" s="738"/>
      <c r="S539" s="754">
        <v>0</v>
      </c>
      <c r="T539" s="821"/>
      <c r="U539" s="777">
        <v>0</v>
      </c>
    </row>
    <row r="540" spans="1:21" ht="14.4" customHeight="1" x14ac:dyDescent="0.3">
      <c r="A540" s="737">
        <v>7</v>
      </c>
      <c r="B540" s="738" t="s">
        <v>1972</v>
      </c>
      <c r="C540" s="738" t="s">
        <v>2209</v>
      </c>
      <c r="D540" s="819" t="s">
        <v>3275</v>
      </c>
      <c r="E540" s="820" t="s">
        <v>2234</v>
      </c>
      <c r="F540" s="738" t="s">
        <v>2204</v>
      </c>
      <c r="G540" s="738" t="s">
        <v>2271</v>
      </c>
      <c r="H540" s="738" t="s">
        <v>562</v>
      </c>
      <c r="I540" s="738" t="s">
        <v>3092</v>
      </c>
      <c r="J540" s="738" t="s">
        <v>1550</v>
      </c>
      <c r="K540" s="738" t="s">
        <v>3093</v>
      </c>
      <c r="L540" s="739">
        <v>64.36</v>
      </c>
      <c r="M540" s="739">
        <v>64.36</v>
      </c>
      <c r="N540" s="738">
        <v>1</v>
      </c>
      <c r="O540" s="821">
        <v>1</v>
      </c>
      <c r="P540" s="739">
        <v>64.36</v>
      </c>
      <c r="Q540" s="754">
        <v>1</v>
      </c>
      <c r="R540" s="738">
        <v>1</v>
      </c>
      <c r="S540" s="754">
        <v>1</v>
      </c>
      <c r="T540" s="821">
        <v>1</v>
      </c>
      <c r="U540" s="777">
        <v>1</v>
      </c>
    </row>
    <row r="541" spans="1:21" ht="14.4" customHeight="1" x14ac:dyDescent="0.3">
      <c r="A541" s="737">
        <v>7</v>
      </c>
      <c r="B541" s="738" t="s">
        <v>1972</v>
      </c>
      <c r="C541" s="738" t="s">
        <v>2209</v>
      </c>
      <c r="D541" s="819" t="s">
        <v>3275</v>
      </c>
      <c r="E541" s="820" t="s">
        <v>2234</v>
      </c>
      <c r="F541" s="738" t="s">
        <v>2204</v>
      </c>
      <c r="G541" s="738" t="s">
        <v>2616</v>
      </c>
      <c r="H541" s="738" t="s">
        <v>607</v>
      </c>
      <c r="I541" s="738" t="s">
        <v>2617</v>
      </c>
      <c r="J541" s="738" t="s">
        <v>2618</v>
      </c>
      <c r="K541" s="738" t="s">
        <v>2619</v>
      </c>
      <c r="L541" s="739">
        <v>105.08</v>
      </c>
      <c r="M541" s="739">
        <v>210.16</v>
      </c>
      <c r="N541" s="738">
        <v>2</v>
      </c>
      <c r="O541" s="821">
        <v>1</v>
      </c>
      <c r="P541" s="739">
        <v>210.16</v>
      </c>
      <c r="Q541" s="754">
        <v>1</v>
      </c>
      <c r="R541" s="738">
        <v>2</v>
      </c>
      <c r="S541" s="754">
        <v>1</v>
      </c>
      <c r="T541" s="821">
        <v>1</v>
      </c>
      <c r="U541" s="777">
        <v>1</v>
      </c>
    </row>
    <row r="542" spans="1:21" ht="14.4" customHeight="1" x14ac:dyDescent="0.3">
      <c r="A542" s="737">
        <v>7</v>
      </c>
      <c r="B542" s="738" t="s">
        <v>1972</v>
      </c>
      <c r="C542" s="738" t="s">
        <v>2209</v>
      </c>
      <c r="D542" s="819" t="s">
        <v>3275</v>
      </c>
      <c r="E542" s="820" t="s">
        <v>2234</v>
      </c>
      <c r="F542" s="738" t="s">
        <v>2204</v>
      </c>
      <c r="G542" s="738" t="s">
        <v>2776</v>
      </c>
      <c r="H542" s="738" t="s">
        <v>562</v>
      </c>
      <c r="I542" s="738" t="s">
        <v>1022</v>
      </c>
      <c r="J542" s="738" t="s">
        <v>2777</v>
      </c>
      <c r="K542" s="738" t="s">
        <v>2778</v>
      </c>
      <c r="L542" s="739">
        <v>38.590000000000003</v>
      </c>
      <c r="M542" s="739">
        <v>115.77000000000001</v>
      </c>
      <c r="N542" s="738">
        <v>3</v>
      </c>
      <c r="O542" s="821">
        <v>0.5</v>
      </c>
      <c r="P542" s="739">
        <v>115.77000000000001</v>
      </c>
      <c r="Q542" s="754">
        <v>1</v>
      </c>
      <c r="R542" s="738">
        <v>3</v>
      </c>
      <c r="S542" s="754">
        <v>1</v>
      </c>
      <c r="T542" s="821">
        <v>0.5</v>
      </c>
      <c r="U542" s="777">
        <v>1</v>
      </c>
    </row>
    <row r="543" spans="1:21" ht="14.4" customHeight="1" x14ac:dyDescent="0.3">
      <c r="A543" s="737">
        <v>7</v>
      </c>
      <c r="B543" s="738" t="s">
        <v>1972</v>
      </c>
      <c r="C543" s="738" t="s">
        <v>2209</v>
      </c>
      <c r="D543" s="819" t="s">
        <v>3275</v>
      </c>
      <c r="E543" s="820" t="s">
        <v>2234</v>
      </c>
      <c r="F543" s="738" t="s">
        <v>2204</v>
      </c>
      <c r="G543" s="738" t="s">
        <v>2901</v>
      </c>
      <c r="H543" s="738" t="s">
        <v>607</v>
      </c>
      <c r="I543" s="738" t="s">
        <v>2902</v>
      </c>
      <c r="J543" s="738" t="s">
        <v>2903</v>
      </c>
      <c r="K543" s="738" t="s">
        <v>2904</v>
      </c>
      <c r="L543" s="739">
        <v>69.16</v>
      </c>
      <c r="M543" s="739">
        <v>207.48</v>
      </c>
      <c r="N543" s="738">
        <v>3</v>
      </c>
      <c r="O543" s="821">
        <v>1</v>
      </c>
      <c r="P543" s="739">
        <v>207.48</v>
      </c>
      <c r="Q543" s="754">
        <v>1</v>
      </c>
      <c r="R543" s="738">
        <v>3</v>
      </c>
      <c r="S543" s="754">
        <v>1</v>
      </c>
      <c r="T543" s="821">
        <v>1</v>
      </c>
      <c r="U543" s="777">
        <v>1</v>
      </c>
    </row>
    <row r="544" spans="1:21" ht="14.4" customHeight="1" x14ac:dyDescent="0.3">
      <c r="A544" s="737">
        <v>7</v>
      </c>
      <c r="B544" s="738" t="s">
        <v>1972</v>
      </c>
      <c r="C544" s="738" t="s">
        <v>2209</v>
      </c>
      <c r="D544" s="819" t="s">
        <v>3275</v>
      </c>
      <c r="E544" s="820" t="s">
        <v>2234</v>
      </c>
      <c r="F544" s="738" t="s">
        <v>2204</v>
      </c>
      <c r="G544" s="738" t="s">
        <v>3024</v>
      </c>
      <c r="H544" s="738" t="s">
        <v>562</v>
      </c>
      <c r="I544" s="738" t="s">
        <v>3025</v>
      </c>
      <c r="J544" s="738" t="s">
        <v>801</v>
      </c>
      <c r="K544" s="738" t="s">
        <v>3026</v>
      </c>
      <c r="L544" s="739">
        <v>53.57</v>
      </c>
      <c r="M544" s="739">
        <v>107.14</v>
      </c>
      <c r="N544" s="738">
        <v>2</v>
      </c>
      <c r="O544" s="821">
        <v>0.5</v>
      </c>
      <c r="P544" s="739">
        <v>107.14</v>
      </c>
      <c r="Q544" s="754">
        <v>1</v>
      </c>
      <c r="R544" s="738">
        <v>2</v>
      </c>
      <c r="S544" s="754">
        <v>1</v>
      </c>
      <c r="T544" s="821">
        <v>0.5</v>
      </c>
      <c r="U544" s="777">
        <v>1</v>
      </c>
    </row>
    <row r="545" spans="1:21" ht="14.4" customHeight="1" x14ac:dyDescent="0.3">
      <c r="A545" s="737">
        <v>7</v>
      </c>
      <c r="B545" s="738" t="s">
        <v>1972</v>
      </c>
      <c r="C545" s="738" t="s">
        <v>2209</v>
      </c>
      <c r="D545" s="819" t="s">
        <v>3275</v>
      </c>
      <c r="E545" s="820" t="s">
        <v>2234</v>
      </c>
      <c r="F545" s="738" t="s">
        <v>2204</v>
      </c>
      <c r="G545" s="738" t="s">
        <v>2620</v>
      </c>
      <c r="H545" s="738" t="s">
        <v>562</v>
      </c>
      <c r="I545" s="738" t="s">
        <v>3094</v>
      </c>
      <c r="J545" s="738" t="s">
        <v>2906</v>
      </c>
      <c r="K545" s="738" t="s">
        <v>2325</v>
      </c>
      <c r="L545" s="739">
        <v>389.92</v>
      </c>
      <c r="M545" s="739">
        <v>2339.52</v>
      </c>
      <c r="N545" s="738">
        <v>6</v>
      </c>
      <c r="O545" s="821">
        <v>1</v>
      </c>
      <c r="P545" s="739"/>
      <c r="Q545" s="754">
        <v>0</v>
      </c>
      <c r="R545" s="738"/>
      <c r="S545" s="754">
        <v>0</v>
      </c>
      <c r="T545" s="821"/>
      <c r="U545" s="777">
        <v>0</v>
      </c>
    </row>
    <row r="546" spans="1:21" ht="14.4" customHeight="1" x14ac:dyDescent="0.3">
      <c r="A546" s="737">
        <v>7</v>
      </c>
      <c r="B546" s="738" t="s">
        <v>1972</v>
      </c>
      <c r="C546" s="738" t="s">
        <v>2209</v>
      </c>
      <c r="D546" s="819" t="s">
        <v>3275</v>
      </c>
      <c r="E546" s="820" t="s">
        <v>2234</v>
      </c>
      <c r="F546" s="738" t="s">
        <v>2204</v>
      </c>
      <c r="G546" s="738" t="s">
        <v>2620</v>
      </c>
      <c r="H546" s="738" t="s">
        <v>562</v>
      </c>
      <c r="I546" s="738" t="s">
        <v>2908</v>
      </c>
      <c r="J546" s="738" t="s">
        <v>2906</v>
      </c>
      <c r="K546" s="738" t="s">
        <v>2322</v>
      </c>
      <c r="L546" s="739">
        <v>701.65</v>
      </c>
      <c r="M546" s="739">
        <v>4209.8999999999996</v>
      </c>
      <c r="N546" s="738">
        <v>6</v>
      </c>
      <c r="O546" s="821">
        <v>1</v>
      </c>
      <c r="P546" s="739">
        <v>4209.8999999999996</v>
      </c>
      <c r="Q546" s="754">
        <v>1</v>
      </c>
      <c r="R546" s="738">
        <v>6</v>
      </c>
      <c r="S546" s="754">
        <v>1</v>
      </c>
      <c r="T546" s="821">
        <v>1</v>
      </c>
      <c r="U546" s="777">
        <v>1</v>
      </c>
    </row>
    <row r="547" spans="1:21" ht="14.4" customHeight="1" x14ac:dyDescent="0.3">
      <c r="A547" s="737">
        <v>7</v>
      </c>
      <c r="B547" s="738" t="s">
        <v>1972</v>
      </c>
      <c r="C547" s="738" t="s">
        <v>2209</v>
      </c>
      <c r="D547" s="819" t="s">
        <v>3275</v>
      </c>
      <c r="E547" s="820" t="s">
        <v>2234</v>
      </c>
      <c r="F547" s="738" t="s">
        <v>2204</v>
      </c>
      <c r="G547" s="738" t="s">
        <v>2620</v>
      </c>
      <c r="H547" s="738" t="s">
        <v>562</v>
      </c>
      <c r="I547" s="738" t="s">
        <v>2797</v>
      </c>
      <c r="J547" s="738" t="s">
        <v>2622</v>
      </c>
      <c r="K547" s="738" t="s">
        <v>2153</v>
      </c>
      <c r="L547" s="739">
        <v>383.18</v>
      </c>
      <c r="M547" s="739">
        <v>766.36</v>
      </c>
      <c r="N547" s="738">
        <v>2</v>
      </c>
      <c r="O547" s="821">
        <v>1</v>
      </c>
      <c r="P547" s="739"/>
      <c r="Q547" s="754">
        <v>0</v>
      </c>
      <c r="R547" s="738"/>
      <c r="S547" s="754">
        <v>0</v>
      </c>
      <c r="T547" s="821"/>
      <c r="U547" s="777">
        <v>0</v>
      </c>
    </row>
    <row r="548" spans="1:21" ht="14.4" customHeight="1" x14ac:dyDescent="0.3">
      <c r="A548" s="737">
        <v>7</v>
      </c>
      <c r="B548" s="738" t="s">
        <v>1972</v>
      </c>
      <c r="C548" s="738" t="s">
        <v>2209</v>
      </c>
      <c r="D548" s="819" t="s">
        <v>3275</v>
      </c>
      <c r="E548" s="820" t="s">
        <v>2234</v>
      </c>
      <c r="F548" s="738" t="s">
        <v>2204</v>
      </c>
      <c r="G548" s="738" t="s">
        <v>2620</v>
      </c>
      <c r="H548" s="738" t="s">
        <v>562</v>
      </c>
      <c r="I548" s="738" t="s">
        <v>2909</v>
      </c>
      <c r="J548" s="738" t="s">
        <v>2906</v>
      </c>
      <c r="K548" s="738" t="s">
        <v>2910</v>
      </c>
      <c r="L548" s="739">
        <v>233.95</v>
      </c>
      <c r="M548" s="739">
        <v>701.84999999999991</v>
      </c>
      <c r="N548" s="738">
        <v>3</v>
      </c>
      <c r="O548" s="821">
        <v>1</v>
      </c>
      <c r="P548" s="739"/>
      <c r="Q548" s="754">
        <v>0</v>
      </c>
      <c r="R548" s="738"/>
      <c r="S548" s="754">
        <v>0</v>
      </c>
      <c r="T548" s="821"/>
      <c r="U548" s="777">
        <v>0</v>
      </c>
    </row>
    <row r="549" spans="1:21" ht="14.4" customHeight="1" x14ac:dyDescent="0.3">
      <c r="A549" s="737">
        <v>7</v>
      </c>
      <c r="B549" s="738" t="s">
        <v>1972</v>
      </c>
      <c r="C549" s="738" t="s">
        <v>2209</v>
      </c>
      <c r="D549" s="819" t="s">
        <v>3275</v>
      </c>
      <c r="E549" s="820" t="s">
        <v>2234</v>
      </c>
      <c r="F549" s="738" t="s">
        <v>2204</v>
      </c>
      <c r="G549" s="738" t="s">
        <v>2911</v>
      </c>
      <c r="H549" s="738" t="s">
        <v>562</v>
      </c>
      <c r="I549" s="738" t="s">
        <v>2912</v>
      </c>
      <c r="J549" s="738" t="s">
        <v>2913</v>
      </c>
      <c r="K549" s="738" t="s">
        <v>2914</v>
      </c>
      <c r="L549" s="739">
        <v>113.93</v>
      </c>
      <c r="M549" s="739">
        <v>227.86</v>
      </c>
      <c r="N549" s="738">
        <v>2</v>
      </c>
      <c r="O549" s="821">
        <v>0.5</v>
      </c>
      <c r="P549" s="739">
        <v>227.86</v>
      </c>
      <c r="Q549" s="754">
        <v>1</v>
      </c>
      <c r="R549" s="738">
        <v>2</v>
      </c>
      <c r="S549" s="754">
        <v>1</v>
      </c>
      <c r="T549" s="821">
        <v>0.5</v>
      </c>
      <c r="U549" s="777">
        <v>1</v>
      </c>
    </row>
    <row r="550" spans="1:21" ht="14.4" customHeight="1" x14ac:dyDescent="0.3">
      <c r="A550" s="737">
        <v>7</v>
      </c>
      <c r="B550" s="738" t="s">
        <v>1972</v>
      </c>
      <c r="C550" s="738" t="s">
        <v>2209</v>
      </c>
      <c r="D550" s="819" t="s">
        <v>3275</v>
      </c>
      <c r="E550" s="820" t="s">
        <v>2234</v>
      </c>
      <c r="F550" s="738" t="s">
        <v>2204</v>
      </c>
      <c r="G550" s="738" t="s">
        <v>2629</v>
      </c>
      <c r="H550" s="738" t="s">
        <v>562</v>
      </c>
      <c r="I550" s="738" t="s">
        <v>2802</v>
      </c>
      <c r="J550" s="738" t="s">
        <v>2631</v>
      </c>
      <c r="K550" s="738" t="s">
        <v>2803</v>
      </c>
      <c r="L550" s="739">
        <v>3354.59</v>
      </c>
      <c r="M550" s="739">
        <v>20127.54</v>
      </c>
      <c r="N550" s="738">
        <v>6</v>
      </c>
      <c r="O550" s="821">
        <v>2</v>
      </c>
      <c r="P550" s="739">
        <v>20127.54</v>
      </c>
      <c r="Q550" s="754">
        <v>1</v>
      </c>
      <c r="R550" s="738">
        <v>6</v>
      </c>
      <c r="S550" s="754">
        <v>1</v>
      </c>
      <c r="T550" s="821">
        <v>2</v>
      </c>
      <c r="U550" s="777">
        <v>1</v>
      </c>
    </row>
    <row r="551" spans="1:21" ht="14.4" customHeight="1" x14ac:dyDescent="0.3">
      <c r="A551" s="737">
        <v>7</v>
      </c>
      <c r="B551" s="738" t="s">
        <v>1972</v>
      </c>
      <c r="C551" s="738" t="s">
        <v>2209</v>
      </c>
      <c r="D551" s="819" t="s">
        <v>3275</v>
      </c>
      <c r="E551" s="820" t="s">
        <v>2234</v>
      </c>
      <c r="F551" s="738" t="s">
        <v>2204</v>
      </c>
      <c r="G551" s="738" t="s">
        <v>2629</v>
      </c>
      <c r="H551" s="738" t="s">
        <v>562</v>
      </c>
      <c r="I551" s="738" t="s">
        <v>2709</v>
      </c>
      <c r="J551" s="738" t="s">
        <v>2631</v>
      </c>
      <c r="K551" s="738" t="s">
        <v>2638</v>
      </c>
      <c r="L551" s="739">
        <v>908.53</v>
      </c>
      <c r="M551" s="739">
        <v>6359.71</v>
      </c>
      <c r="N551" s="738">
        <v>7</v>
      </c>
      <c r="O551" s="821">
        <v>2</v>
      </c>
      <c r="P551" s="739">
        <v>6359.71</v>
      </c>
      <c r="Q551" s="754">
        <v>1</v>
      </c>
      <c r="R551" s="738">
        <v>7</v>
      </c>
      <c r="S551" s="754">
        <v>1</v>
      </c>
      <c r="T551" s="821">
        <v>2</v>
      </c>
      <c r="U551" s="777">
        <v>1</v>
      </c>
    </row>
    <row r="552" spans="1:21" ht="14.4" customHeight="1" x14ac:dyDescent="0.3">
      <c r="A552" s="737">
        <v>7</v>
      </c>
      <c r="B552" s="738" t="s">
        <v>1972</v>
      </c>
      <c r="C552" s="738" t="s">
        <v>2209</v>
      </c>
      <c r="D552" s="819" t="s">
        <v>3275</v>
      </c>
      <c r="E552" s="820" t="s">
        <v>2234</v>
      </c>
      <c r="F552" s="738" t="s">
        <v>2204</v>
      </c>
      <c r="G552" s="738" t="s">
        <v>2629</v>
      </c>
      <c r="H552" s="738" t="s">
        <v>562</v>
      </c>
      <c r="I552" s="738" t="s">
        <v>2630</v>
      </c>
      <c r="J552" s="738" t="s">
        <v>2631</v>
      </c>
      <c r="K552" s="738" t="s">
        <v>2632</v>
      </c>
      <c r="L552" s="739">
        <v>583.70000000000005</v>
      </c>
      <c r="M552" s="739">
        <v>1751.1000000000001</v>
      </c>
      <c r="N552" s="738">
        <v>3</v>
      </c>
      <c r="O552" s="821">
        <v>1</v>
      </c>
      <c r="P552" s="739">
        <v>1751.1000000000001</v>
      </c>
      <c r="Q552" s="754">
        <v>1</v>
      </c>
      <c r="R552" s="738">
        <v>3</v>
      </c>
      <c r="S552" s="754">
        <v>1</v>
      </c>
      <c r="T552" s="821">
        <v>1</v>
      </c>
      <c r="U552" s="777">
        <v>1</v>
      </c>
    </row>
    <row r="553" spans="1:21" ht="14.4" customHeight="1" x14ac:dyDescent="0.3">
      <c r="A553" s="737">
        <v>7</v>
      </c>
      <c r="B553" s="738" t="s">
        <v>1972</v>
      </c>
      <c r="C553" s="738" t="s">
        <v>2209</v>
      </c>
      <c r="D553" s="819" t="s">
        <v>3275</v>
      </c>
      <c r="E553" s="820" t="s">
        <v>2234</v>
      </c>
      <c r="F553" s="738" t="s">
        <v>2204</v>
      </c>
      <c r="G553" s="738" t="s">
        <v>2629</v>
      </c>
      <c r="H553" s="738" t="s">
        <v>562</v>
      </c>
      <c r="I553" s="738" t="s">
        <v>2633</v>
      </c>
      <c r="J553" s="738" t="s">
        <v>2631</v>
      </c>
      <c r="K553" s="738" t="s">
        <v>2634</v>
      </c>
      <c r="L553" s="739">
        <v>1677.3</v>
      </c>
      <c r="M553" s="739">
        <v>8386.5</v>
      </c>
      <c r="N553" s="738">
        <v>5</v>
      </c>
      <c r="O553" s="821">
        <v>1</v>
      </c>
      <c r="P553" s="739">
        <v>8386.5</v>
      </c>
      <c r="Q553" s="754">
        <v>1</v>
      </c>
      <c r="R553" s="738">
        <v>5</v>
      </c>
      <c r="S553" s="754">
        <v>1</v>
      </c>
      <c r="T553" s="821">
        <v>1</v>
      </c>
      <c r="U553" s="777">
        <v>1</v>
      </c>
    </row>
    <row r="554" spans="1:21" ht="14.4" customHeight="1" x14ac:dyDescent="0.3">
      <c r="A554" s="737">
        <v>7</v>
      </c>
      <c r="B554" s="738" t="s">
        <v>1972</v>
      </c>
      <c r="C554" s="738" t="s">
        <v>2209</v>
      </c>
      <c r="D554" s="819" t="s">
        <v>3275</v>
      </c>
      <c r="E554" s="820" t="s">
        <v>2234</v>
      </c>
      <c r="F554" s="738" t="s">
        <v>2204</v>
      </c>
      <c r="G554" s="738" t="s">
        <v>2629</v>
      </c>
      <c r="H554" s="738" t="s">
        <v>607</v>
      </c>
      <c r="I554" s="738" t="s">
        <v>2807</v>
      </c>
      <c r="J554" s="738" t="s">
        <v>2640</v>
      </c>
      <c r="K554" s="738" t="s">
        <v>2634</v>
      </c>
      <c r="L554" s="739">
        <v>1677.3</v>
      </c>
      <c r="M554" s="739">
        <v>6709.2</v>
      </c>
      <c r="N554" s="738">
        <v>4</v>
      </c>
      <c r="O554" s="821">
        <v>2</v>
      </c>
      <c r="P554" s="739">
        <v>6709.2</v>
      </c>
      <c r="Q554" s="754">
        <v>1</v>
      </c>
      <c r="R554" s="738">
        <v>4</v>
      </c>
      <c r="S554" s="754">
        <v>1</v>
      </c>
      <c r="T554" s="821">
        <v>2</v>
      </c>
      <c r="U554" s="777">
        <v>1</v>
      </c>
    </row>
    <row r="555" spans="1:21" ht="14.4" customHeight="1" x14ac:dyDescent="0.3">
      <c r="A555" s="737">
        <v>7</v>
      </c>
      <c r="B555" s="738" t="s">
        <v>1972</v>
      </c>
      <c r="C555" s="738" t="s">
        <v>2209</v>
      </c>
      <c r="D555" s="819" t="s">
        <v>3275</v>
      </c>
      <c r="E555" s="820" t="s">
        <v>2234</v>
      </c>
      <c r="F555" s="738" t="s">
        <v>2204</v>
      </c>
      <c r="G555" s="738" t="s">
        <v>2263</v>
      </c>
      <c r="H555" s="738" t="s">
        <v>562</v>
      </c>
      <c r="I555" s="738" t="s">
        <v>1246</v>
      </c>
      <c r="J555" s="738" t="s">
        <v>1247</v>
      </c>
      <c r="K555" s="738" t="s">
        <v>2264</v>
      </c>
      <c r="L555" s="739">
        <v>108.44</v>
      </c>
      <c r="M555" s="739">
        <v>650.64</v>
      </c>
      <c r="N555" s="738">
        <v>6</v>
      </c>
      <c r="O555" s="821">
        <v>2</v>
      </c>
      <c r="P555" s="739">
        <v>433.76</v>
      </c>
      <c r="Q555" s="754">
        <v>0.66666666666666663</v>
      </c>
      <c r="R555" s="738">
        <v>4</v>
      </c>
      <c r="S555" s="754">
        <v>0.66666666666666663</v>
      </c>
      <c r="T555" s="821">
        <v>1.5</v>
      </c>
      <c r="U555" s="777">
        <v>0.75</v>
      </c>
    </row>
    <row r="556" spans="1:21" ht="14.4" customHeight="1" x14ac:dyDescent="0.3">
      <c r="A556" s="737">
        <v>7</v>
      </c>
      <c r="B556" s="738" t="s">
        <v>1972</v>
      </c>
      <c r="C556" s="738" t="s">
        <v>2209</v>
      </c>
      <c r="D556" s="819" t="s">
        <v>3275</v>
      </c>
      <c r="E556" s="820" t="s">
        <v>2234</v>
      </c>
      <c r="F556" s="738" t="s">
        <v>2204</v>
      </c>
      <c r="G556" s="738" t="s">
        <v>2642</v>
      </c>
      <c r="H556" s="738" t="s">
        <v>562</v>
      </c>
      <c r="I556" s="738" t="s">
        <v>2814</v>
      </c>
      <c r="J556" s="738" t="s">
        <v>2644</v>
      </c>
      <c r="K556" s="738" t="s">
        <v>2648</v>
      </c>
      <c r="L556" s="739">
        <v>597.88</v>
      </c>
      <c r="M556" s="739">
        <v>1195.76</v>
      </c>
      <c r="N556" s="738">
        <v>2</v>
      </c>
      <c r="O556" s="821">
        <v>0.5</v>
      </c>
      <c r="P556" s="739">
        <v>1195.76</v>
      </c>
      <c r="Q556" s="754">
        <v>1</v>
      </c>
      <c r="R556" s="738">
        <v>2</v>
      </c>
      <c r="S556" s="754">
        <v>1</v>
      </c>
      <c r="T556" s="821">
        <v>0.5</v>
      </c>
      <c r="U556" s="777">
        <v>1</v>
      </c>
    </row>
    <row r="557" spans="1:21" ht="14.4" customHeight="1" x14ac:dyDescent="0.3">
      <c r="A557" s="737">
        <v>7</v>
      </c>
      <c r="B557" s="738" t="s">
        <v>1972</v>
      </c>
      <c r="C557" s="738" t="s">
        <v>2209</v>
      </c>
      <c r="D557" s="819" t="s">
        <v>3275</v>
      </c>
      <c r="E557" s="820" t="s">
        <v>2234</v>
      </c>
      <c r="F557" s="738" t="s">
        <v>2204</v>
      </c>
      <c r="G557" s="738" t="s">
        <v>2642</v>
      </c>
      <c r="H557" s="738" t="s">
        <v>562</v>
      </c>
      <c r="I557" s="738" t="s">
        <v>2815</v>
      </c>
      <c r="J557" s="738" t="s">
        <v>2644</v>
      </c>
      <c r="K557" s="738" t="s">
        <v>2650</v>
      </c>
      <c r="L557" s="739">
        <v>1195.75</v>
      </c>
      <c r="M557" s="739">
        <v>14349</v>
      </c>
      <c r="N557" s="738">
        <v>12</v>
      </c>
      <c r="O557" s="821">
        <v>2.5</v>
      </c>
      <c r="P557" s="739">
        <v>14349</v>
      </c>
      <c r="Q557" s="754">
        <v>1</v>
      </c>
      <c r="R557" s="738">
        <v>12</v>
      </c>
      <c r="S557" s="754">
        <v>1</v>
      </c>
      <c r="T557" s="821">
        <v>2.5</v>
      </c>
      <c r="U557" s="777">
        <v>1</v>
      </c>
    </row>
    <row r="558" spans="1:21" ht="14.4" customHeight="1" x14ac:dyDescent="0.3">
      <c r="A558" s="737">
        <v>7</v>
      </c>
      <c r="B558" s="738" t="s">
        <v>1972</v>
      </c>
      <c r="C558" s="738" t="s">
        <v>2209</v>
      </c>
      <c r="D558" s="819" t="s">
        <v>3275</v>
      </c>
      <c r="E558" s="820" t="s">
        <v>2234</v>
      </c>
      <c r="F558" s="738" t="s">
        <v>2204</v>
      </c>
      <c r="G558" s="738" t="s">
        <v>2642</v>
      </c>
      <c r="H558" s="738" t="s">
        <v>562</v>
      </c>
      <c r="I558" s="738" t="s">
        <v>2643</v>
      </c>
      <c r="J558" s="738" t="s">
        <v>2644</v>
      </c>
      <c r="K558" s="738" t="s">
        <v>2645</v>
      </c>
      <c r="L558" s="739">
        <v>0</v>
      </c>
      <c r="M558" s="739">
        <v>0</v>
      </c>
      <c r="N558" s="738">
        <v>1</v>
      </c>
      <c r="O558" s="821">
        <v>1</v>
      </c>
      <c r="P558" s="739">
        <v>0</v>
      </c>
      <c r="Q558" s="754"/>
      <c r="R558" s="738">
        <v>1</v>
      </c>
      <c r="S558" s="754">
        <v>1</v>
      </c>
      <c r="T558" s="821">
        <v>1</v>
      </c>
      <c r="U558" s="777">
        <v>1</v>
      </c>
    </row>
    <row r="559" spans="1:21" ht="14.4" customHeight="1" x14ac:dyDescent="0.3">
      <c r="A559" s="737">
        <v>7</v>
      </c>
      <c r="B559" s="738" t="s">
        <v>1972</v>
      </c>
      <c r="C559" s="738" t="s">
        <v>2209</v>
      </c>
      <c r="D559" s="819" t="s">
        <v>3275</v>
      </c>
      <c r="E559" s="820" t="s">
        <v>2234</v>
      </c>
      <c r="F559" s="738" t="s">
        <v>2204</v>
      </c>
      <c r="G559" s="738" t="s">
        <v>2642</v>
      </c>
      <c r="H559" s="738" t="s">
        <v>562</v>
      </c>
      <c r="I559" s="738" t="s">
        <v>2826</v>
      </c>
      <c r="J559" s="738" t="s">
        <v>2647</v>
      </c>
      <c r="K559" s="738" t="s">
        <v>2827</v>
      </c>
      <c r="L559" s="739">
        <v>0</v>
      </c>
      <c r="M559" s="739">
        <v>0</v>
      </c>
      <c r="N559" s="738">
        <v>1</v>
      </c>
      <c r="O559" s="821">
        <v>0.5</v>
      </c>
      <c r="P559" s="739"/>
      <c r="Q559" s="754"/>
      <c r="R559" s="738"/>
      <c r="S559" s="754">
        <v>0</v>
      </c>
      <c r="T559" s="821"/>
      <c r="U559" s="777">
        <v>0</v>
      </c>
    </row>
    <row r="560" spans="1:21" ht="14.4" customHeight="1" x14ac:dyDescent="0.3">
      <c r="A560" s="737">
        <v>7</v>
      </c>
      <c r="B560" s="738" t="s">
        <v>1972</v>
      </c>
      <c r="C560" s="738" t="s">
        <v>2209</v>
      </c>
      <c r="D560" s="819" t="s">
        <v>3275</v>
      </c>
      <c r="E560" s="820" t="s">
        <v>2234</v>
      </c>
      <c r="F560" s="738" t="s">
        <v>2204</v>
      </c>
      <c r="G560" s="738" t="s">
        <v>2511</v>
      </c>
      <c r="H560" s="738" t="s">
        <v>607</v>
      </c>
      <c r="I560" s="738" t="s">
        <v>1358</v>
      </c>
      <c r="J560" s="738" t="s">
        <v>2127</v>
      </c>
      <c r="K560" s="738" t="s">
        <v>2128</v>
      </c>
      <c r="L560" s="739">
        <v>0</v>
      </c>
      <c r="M560" s="739">
        <v>0</v>
      </c>
      <c r="N560" s="738">
        <v>3</v>
      </c>
      <c r="O560" s="821">
        <v>0.5</v>
      </c>
      <c r="P560" s="739"/>
      <c r="Q560" s="754"/>
      <c r="R560" s="738"/>
      <c r="S560" s="754">
        <v>0</v>
      </c>
      <c r="T560" s="821"/>
      <c r="U560" s="777">
        <v>0</v>
      </c>
    </row>
    <row r="561" spans="1:21" ht="14.4" customHeight="1" x14ac:dyDescent="0.3">
      <c r="A561" s="737">
        <v>7</v>
      </c>
      <c r="B561" s="738" t="s">
        <v>1972</v>
      </c>
      <c r="C561" s="738" t="s">
        <v>2209</v>
      </c>
      <c r="D561" s="819" t="s">
        <v>3275</v>
      </c>
      <c r="E561" s="820" t="s">
        <v>2234</v>
      </c>
      <c r="F561" s="738" t="s">
        <v>2204</v>
      </c>
      <c r="G561" s="738" t="s">
        <v>2651</v>
      </c>
      <c r="H561" s="738" t="s">
        <v>562</v>
      </c>
      <c r="I561" s="738" t="s">
        <v>2652</v>
      </c>
      <c r="J561" s="738" t="s">
        <v>2653</v>
      </c>
      <c r="K561" s="738" t="s">
        <v>2654</v>
      </c>
      <c r="L561" s="739">
        <v>908.53</v>
      </c>
      <c r="M561" s="739">
        <v>1817.06</v>
      </c>
      <c r="N561" s="738">
        <v>2</v>
      </c>
      <c r="O561" s="821">
        <v>1</v>
      </c>
      <c r="P561" s="739">
        <v>1817.06</v>
      </c>
      <c r="Q561" s="754">
        <v>1</v>
      </c>
      <c r="R561" s="738">
        <v>2</v>
      </c>
      <c r="S561" s="754">
        <v>1</v>
      </c>
      <c r="T561" s="821">
        <v>1</v>
      </c>
      <c r="U561" s="777">
        <v>1</v>
      </c>
    </row>
    <row r="562" spans="1:21" ht="14.4" customHeight="1" x14ac:dyDescent="0.3">
      <c r="A562" s="737">
        <v>7</v>
      </c>
      <c r="B562" s="738" t="s">
        <v>1972</v>
      </c>
      <c r="C562" s="738" t="s">
        <v>2209</v>
      </c>
      <c r="D562" s="819" t="s">
        <v>3275</v>
      </c>
      <c r="E562" s="820" t="s">
        <v>2234</v>
      </c>
      <c r="F562" s="738" t="s">
        <v>2204</v>
      </c>
      <c r="G562" s="738" t="s">
        <v>2651</v>
      </c>
      <c r="H562" s="738" t="s">
        <v>562</v>
      </c>
      <c r="I562" s="738" t="s">
        <v>2837</v>
      </c>
      <c r="J562" s="738" t="s">
        <v>2653</v>
      </c>
      <c r="K562" s="738" t="s">
        <v>2838</v>
      </c>
      <c r="L562" s="739">
        <v>0</v>
      </c>
      <c r="M562" s="739">
        <v>0</v>
      </c>
      <c r="N562" s="738">
        <v>3</v>
      </c>
      <c r="O562" s="821">
        <v>1</v>
      </c>
      <c r="P562" s="739">
        <v>0</v>
      </c>
      <c r="Q562" s="754"/>
      <c r="R562" s="738">
        <v>3</v>
      </c>
      <c r="S562" s="754">
        <v>1</v>
      </c>
      <c r="T562" s="821">
        <v>1</v>
      </c>
      <c r="U562" s="777">
        <v>1</v>
      </c>
    </row>
    <row r="563" spans="1:21" ht="14.4" customHeight="1" x14ac:dyDescent="0.3">
      <c r="A563" s="737">
        <v>7</v>
      </c>
      <c r="B563" s="738" t="s">
        <v>1972</v>
      </c>
      <c r="C563" s="738" t="s">
        <v>2209</v>
      </c>
      <c r="D563" s="819" t="s">
        <v>3275</v>
      </c>
      <c r="E563" s="820" t="s">
        <v>2234</v>
      </c>
      <c r="F563" s="738" t="s">
        <v>2204</v>
      </c>
      <c r="G563" s="738" t="s">
        <v>2651</v>
      </c>
      <c r="H563" s="738" t="s">
        <v>562</v>
      </c>
      <c r="I563" s="738" t="s">
        <v>3095</v>
      </c>
      <c r="J563" s="738" t="s">
        <v>2842</v>
      </c>
      <c r="K563" s="738" t="s">
        <v>2520</v>
      </c>
      <c r="L563" s="739">
        <v>0</v>
      </c>
      <c r="M563" s="739">
        <v>0</v>
      </c>
      <c r="N563" s="738">
        <v>5</v>
      </c>
      <c r="O563" s="821">
        <v>2</v>
      </c>
      <c r="P563" s="739">
        <v>0</v>
      </c>
      <c r="Q563" s="754"/>
      <c r="R563" s="738">
        <v>2</v>
      </c>
      <c r="S563" s="754">
        <v>0.4</v>
      </c>
      <c r="T563" s="821">
        <v>1</v>
      </c>
      <c r="U563" s="777">
        <v>0.5</v>
      </c>
    </row>
    <row r="564" spans="1:21" ht="14.4" customHeight="1" x14ac:dyDescent="0.3">
      <c r="A564" s="737">
        <v>7</v>
      </c>
      <c r="B564" s="738" t="s">
        <v>1972</v>
      </c>
      <c r="C564" s="738" t="s">
        <v>2209</v>
      </c>
      <c r="D564" s="819" t="s">
        <v>3275</v>
      </c>
      <c r="E564" s="820" t="s">
        <v>2234</v>
      </c>
      <c r="F564" s="738" t="s">
        <v>2204</v>
      </c>
      <c r="G564" s="738" t="s">
        <v>2319</v>
      </c>
      <c r="H564" s="738" t="s">
        <v>562</v>
      </c>
      <c r="I564" s="738" t="s">
        <v>2320</v>
      </c>
      <c r="J564" s="738" t="s">
        <v>2321</v>
      </c>
      <c r="K564" s="738" t="s">
        <v>2322</v>
      </c>
      <c r="L564" s="739">
        <v>187.92</v>
      </c>
      <c r="M564" s="739">
        <v>1127.52</v>
      </c>
      <c r="N564" s="738">
        <v>6</v>
      </c>
      <c r="O564" s="821">
        <v>0.5</v>
      </c>
      <c r="P564" s="739"/>
      <c r="Q564" s="754">
        <v>0</v>
      </c>
      <c r="R564" s="738"/>
      <c r="S564" s="754">
        <v>0</v>
      </c>
      <c r="T564" s="821"/>
      <c r="U564" s="777">
        <v>0</v>
      </c>
    </row>
    <row r="565" spans="1:21" ht="14.4" customHeight="1" x14ac:dyDescent="0.3">
      <c r="A565" s="737">
        <v>7</v>
      </c>
      <c r="B565" s="738" t="s">
        <v>1972</v>
      </c>
      <c r="C565" s="738" t="s">
        <v>2209</v>
      </c>
      <c r="D565" s="819" t="s">
        <v>3275</v>
      </c>
      <c r="E565" s="820" t="s">
        <v>2234</v>
      </c>
      <c r="F565" s="738" t="s">
        <v>2204</v>
      </c>
      <c r="G565" s="738" t="s">
        <v>2319</v>
      </c>
      <c r="H565" s="738" t="s">
        <v>562</v>
      </c>
      <c r="I565" s="738" t="s">
        <v>2937</v>
      </c>
      <c r="J565" s="738" t="s">
        <v>2938</v>
      </c>
      <c r="K565" s="738" t="s">
        <v>2939</v>
      </c>
      <c r="L565" s="739">
        <v>300.68</v>
      </c>
      <c r="M565" s="739">
        <v>300.68</v>
      </c>
      <c r="N565" s="738">
        <v>1</v>
      </c>
      <c r="O565" s="821">
        <v>0.5</v>
      </c>
      <c r="P565" s="739">
        <v>300.68</v>
      </c>
      <c r="Q565" s="754">
        <v>1</v>
      </c>
      <c r="R565" s="738">
        <v>1</v>
      </c>
      <c r="S565" s="754">
        <v>1</v>
      </c>
      <c r="T565" s="821">
        <v>0.5</v>
      </c>
      <c r="U565" s="777">
        <v>1</v>
      </c>
    </row>
    <row r="566" spans="1:21" ht="14.4" customHeight="1" x14ac:dyDescent="0.3">
      <c r="A566" s="737">
        <v>7</v>
      </c>
      <c r="B566" s="738" t="s">
        <v>1972</v>
      </c>
      <c r="C566" s="738" t="s">
        <v>2209</v>
      </c>
      <c r="D566" s="819" t="s">
        <v>3275</v>
      </c>
      <c r="E566" s="820" t="s">
        <v>2234</v>
      </c>
      <c r="F566" s="738" t="s">
        <v>2204</v>
      </c>
      <c r="G566" s="738" t="s">
        <v>2319</v>
      </c>
      <c r="H566" s="738" t="s">
        <v>562</v>
      </c>
      <c r="I566" s="738" t="s">
        <v>3096</v>
      </c>
      <c r="J566" s="738" t="s">
        <v>2324</v>
      </c>
      <c r="K566" s="738" t="s">
        <v>3097</v>
      </c>
      <c r="L566" s="739">
        <v>93.96</v>
      </c>
      <c r="M566" s="739">
        <v>375.84</v>
      </c>
      <c r="N566" s="738">
        <v>4</v>
      </c>
      <c r="O566" s="821">
        <v>0.5</v>
      </c>
      <c r="P566" s="739"/>
      <c r="Q566" s="754">
        <v>0</v>
      </c>
      <c r="R566" s="738"/>
      <c r="S566" s="754">
        <v>0</v>
      </c>
      <c r="T566" s="821"/>
      <c r="U566" s="777">
        <v>0</v>
      </c>
    </row>
    <row r="567" spans="1:21" ht="14.4" customHeight="1" x14ac:dyDescent="0.3">
      <c r="A567" s="737">
        <v>7</v>
      </c>
      <c r="B567" s="738" t="s">
        <v>1972</v>
      </c>
      <c r="C567" s="738" t="s">
        <v>2209</v>
      </c>
      <c r="D567" s="819" t="s">
        <v>3275</v>
      </c>
      <c r="E567" s="820" t="s">
        <v>2234</v>
      </c>
      <c r="F567" s="738" t="s">
        <v>2204</v>
      </c>
      <c r="G567" s="738" t="s">
        <v>2319</v>
      </c>
      <c r="H567" s="738" t="s">
        <v>562</v>
      </c>
      <c r="I567" s="738" t="s">
        <v>3098</v>
      </c>
      <c r="J567" s="738" t="s">
        <v>3099</v>
      </c>
      <c r="K567" s="738" t="s">
        <v>2941</v>
      </c>
      <c r="L567" s="739">
        <v>156.61000000000001</v>
      </c>
      <c r="M567" s="739">
        <v>469.83000000000004</v>
      </c>
      <c r="N567" s="738">
        <v>3</v>
      </c>
      <c r="O567" s="821">
        <v>1.5</v>
      </c>
      <c r="P567" s="739">
        <v>156.61000000000001</v>
      </c>
      <c r="Q567" s="754">
        <v>0.33333333333333331</v>
      </c>
      <c r="R567" s="738">
        <v>1</v>
      </c>
      <c r="S567" s="754">
        <v>0.33333333333333331</v>
      </c>
      <c r="T567" s="821">
        <v>0.5</v>
      </c>
      <c r="U567" s="777">
        <v>0.33333333333333331</v>
      </c>
    </row>
    <row r="568" spans="1:21" ht="14.4" customHeight="1" x14ac:dyDescent="0.3">
      <c r="A568" s="737">
        <v>7</v>
      </c>
      <c r="B568" s="738" t="s">
        <v>1972</v>
      </c>
      <c r="C568" s="738" t="s">
        <v>2209</v>
      </c>
      <c r="D568" s="819" t="s">
        <v>3275</v>
      </c>
      <c r="E568" s="820" t="s">
        <v>2234</v>
      </c>
      <c r="F568" s="738" t="s">
        <v>2204</v>
      </c>
      <c r="G568" s="738" t="s">
        <v>2319</v>
      </c>
      <c r="H568" s="738" t="s">
        <v>562</v>
      </c>
      <c r="I568" s="738" t="s">
        <v>3100</v>
      </c>
      <c r="J568" s="738" t="s">
        <v>2720</v>
      </c>
      <c r="K568" s="738" t="s">
        <v>3101</v>
      </c>
      <c r="L568" s="739">
        <v>0</v>
      </c>
      <c r="M568" s="739">
        <v>0</v>
      </c>
      <c r="N568" s="738">
        <v>6</v>
      </c>
      <c r="O568" s="821">
        <v>0.5</v>
      </c>
      <c r="P568" s="739">
        <v>0</v>
      </c>
      <c r="Q568" s="754"/>
      <c r="R568" s="738">
        <v>6</v>
      </c>
      <c r="S568" s="754">
        <v>1</v>
      </c>
      <c r="T568" s="821">
        <v>0.5</v>
      </c>
      <c r="U568" s="777">
        <v>1</v>
      </c>
    </row>
    <row r="569" spans="1:21" ht="14.4" customHeight="1" x14ac:dyDescent="0.3">
      <c r="A569" s="737">
        <v>7</v>
      </c>
      <c r="B569" s="738" t="s">
        <v>1972</v>
      </c>
      <c r="C569" s="738" t="s">
        <v>2209</v>
      </c>
      <c r="D569" s="819" t="s">
        <v>3275</v>
      </c>
      <c r="E569" s="820" t="s">
        <v>2234</v>
      </c>
      <c r="F569" s="738" t="s">
        <v>2204</v>
      </c>
      <c r="G569" s="738" t="s">
        <v>2319</v>
      </c>
      <c r="H569" s="738" t="s">
        <v>562</v>
      </c>
      <c r="I569" s="738" t="s">
        <v>3102</v>
      </c>
      <c r="J569" s="738" t="s">
        <v>2321</v>
      </c>
      <c r="K569" s="738" t="s">
        <v>2462</v>
      </c>
      <c r="L569" s="739">
        <v>0</v>
      </c>
      <c r="M569" s="739">
        <v>0</v>
      </c>
      <c r="N569" s="738">
        <v>2</v>
      </c>
      <c r="O569" s="821">
        <v>0.5</v>
      </c>
      <c r="P569" s="739"/>
      <c r="Q569" s="754"/>
      <c r="R569" s="738"/>
      <c r="S569" s="754">
        <v>0</v>
      </c>
      <c r="T569" s="821"/>
      <c r="U569" s="777">
        <v>0</v>
      </c>
    </row>
    <row r="570" spans="1:21" ht="14.4" customHeight="1" x14ac:dyDescent="0.3">
      <c r="A570" s="737">
        <v>7</v>
      </c>
      <c r="B570" s="738" t="s">
        <v>1972</v>
      </c>
      <c r="C570" s="738" t="s">
        <v>2209</v>
      </c>
      <c r="D570" s="819" t="s">
        <v>3275</v>
      </c>
      <c r="E570" s="820" t="s">
        <v>2234</v>
      </c>
      <c r="F570" s="738" t="s">
        <v>2204</v>
      </c>
      <c r="G570" s="738" t="s">
        <v>2319</v>
      </c>
      <c r="H570" s="738" t="s">
        <v>562</v>
      </c>
      <c r="I570" s="738" t="s">
        <v>2323</v>
      </c>
      <c r="J570" s="738" t="s">
        <v>2324</v>
      </c>
      <c r="K570" s="738" t="s">
        <v>2325</v>
      </c>
      <c r="L570" s="739">
        <v>93.96</v>
      </c>
      <c r="M570" s="739">
        <v>187.92</v>
      </c>
      <c r="N570" s="738">
        <v>2</v>
      </c>
      <c r="O570" s="821">
        <v>0.5</v>
      </c>
      <c r="P570" s="739"/>
      <c r="Q570" s="754">
        <v>0</v>
      </c>
      <c r="R570" s="738"/>
      <c r="S570" s="754">
        <v>0</v>
      </c>
      <c r="T570" s="821"/>
      <c r="U570" s="777">
        <v>0</v>
      </c>
    </row>
    <row r="571" spans="1:21" ht="14.4" customHeight="1" x14ac:dyDescent="0.3">
      <c r="A571" s="737">
        <v>7</v>
      </c>
      <c r="B571" s="738" t="s">
        <v>1972</v>
      </c>
      <c r="C571" s="738" t="s">
        <v>2209</v>
      </c>
      <c r="D571" s="819" t="s">
        <v>3275</v>
      </c>
      <c r="E571" s="820" t="s">
        <v>2234</v>
      </c>
      <c r="F571" s="738" t="s">
        <v>2204</v>
      </c>
      <c r="G571" s="738" t="s">
        <v>2319</v>
      </c>
      <c r="H571" s="738" t="s">
        <v>562</v>
      </c>
      <c r="I571" s="738" t="s">
        <v>3103</v>
      </c>
      <c r="J571" s="738" t="s">
        <v>2671</v>
      </c>
      <c r="K571" s="738" t="s">
        <v>2325</v>
      </c>
      <c r="L571" s="739">
        <v>93.96</v>
      </c>
      <c r="M571" s="739">
        <v>187.92</v>
      </c>
      <c r="N571" s="738">
        <v>2</v>
      </c>
      <c r="O571" s="821">
        <v>0.5</v>
      </c>
      <c r="P571" s="739"/>
      <c r="Q571" s="754">
        <v>0</v>
      </c>
      <c r="R571" s="738"/>
      <c r="S571" s="754">
        <v>0</v>
      </c>
      <c r="T571" s="821"/>
      <c r="U571" s="777">
        <v>0</v>
      </c>
    </row>
    <row r="572" spans="1:21" ht="14.4" customHeight="1" x14ac:dyDescent="0.3">
      <c r="A572" s="737">
        <v>7</v>
      </c>
      <c r="B572" s="738" t="s">
        <v>1972</v>
      </c>
      <c r="C572" s="738" t="s">
        <v>2209</v>
      </c>
      <c r="D572" s="819" t="s">
        <v>3275</v>
      </c>
      <c r="E572" s="820" t="s">
        <v>2234</v>
      </c>
      <c r="F572" s="738" t="s">
        <v>2204</v>
      </c>
      <c r="G572" s="738" t="s">
        <v>2319</v>
      </c>
      <c r="H572" s="738" t="s">
        <v>562</v>
      </c>
      <c r="I572" s="738" t="s">
        <v>3104</v>
      </c>
      <c r="J572" s="738" t="s">
        <v>2671</v>
      </c>
      <c r="K572" s="738" t="s">
        <v>2654</v>
      </c>
      <c r="L572" s="739">
        <v>0</v>
      </c>
      <c r="M572" s="739">
        <v>0</v>
      </c>
      <c r="N572" s="738">
        <v>3</v>
      </c>
      <c r="O572" s="821">
        <v>0.5</v>
      </c>
      <c r="P572" s="739">
        <v>0</v>
      </c>
      <c r="Q572" s="754"/>
      <c r="R572" s="738">
        <v>3</v>
      </c>
      <c r="S572" s="754">
        <v>1</v>
      </c>
      <c r="T572" s="821">
        <v>0.5</v>
      </c>
      <c r="U572" s="777">
        <v>1</v>
      </c>
    </row>
    <row r="573" spans="1:21" ht="14.4" customHeight="1" x14ac:dyDescent="0.3">
      <c r="A573" s="737">
        <v>7</v>
      </c>
      <c r="B573" s="738" t="s">
        <v>1972</v>
      </c>
      <c r="C573" s="738" t="s">
        <v>2209</v>
      </c>
      <c r="D573" s="819" t="s">
        <v>3275</v>
      </c>
      <c r="E573" s="820" t="s">
        <v>2234</v>
      </c>
      <c r="F573" s="738" t="s">
        <v>2204</v>
      </c>
      <c r="G573" s="738" t="s">
        <v>2319</v>
      </c>
      <c r="H573" s="738" t="s">
        <v>562</v>
      </c>
      <c r="I573" s="738" t="s">
        <v>3105</v>
      </c>
      <c r="J573" s="738" t="s">
        <v>3062</v>
      </c>
      <c r="K573" s="738" t="s">
        <v>2721</v>
      </c>
      <c r="L573" s="739">
        <v>140.94999999999999</v>
      </c>
      <c r="M573" s="739">
        <v>281.89999999999998</v>
      </c>
      <c r="N573" s="738">
        <v>2</v>
      </c>
      <c r="O573" s="821">
        <v>0.5</v>
      </c>
      <c r="P573" s="739"/>
      <c r="Q573" s="754">
        <v>0</v>
      </c>
      <c r="R573" s="738"/>
      <c r="S573" s="754">
        <v>0</v>
      </c>
      <c r="T573" s="821"/>
      <c r="U573" s="777">
        <v>0</v>
      </c>
    </row>
    <row r="574" spans="1:21" ht="14.4" customHeight="1" x14ac:dyDescent="0.3">
      <c r="A574" s="737">
        <v>7</v>
      </c>
      <c r="B574" s="738" t="s">
        <v>1972</v>
      </c>
      <c r="C574" s="738" t="s">
        <v>2209</v>
      </c>
      <c r="D574" s="819" t="s">
        <v>3275</v>
      </c>
      <c r="E574" s="820" t="s">
        <v>2234</v>
      </c>
      <c r="F574" s="738" t="s">
        <v>2204</v>
      </c>
      <c r="G574" s="738" t="s">
        <v>2268</v>
      </c>
      <c r="H574" s="738" t="s">
        <v>562</v>
      </c>
      <c r="I574" s="738" t="s">
        <v>3106</v>
      </c>
      <c r="J574" s="738" t="s">
        <v>2513</v>
      </c>
      <c r="K574" s="738" t="s">
        <v>3073</v>
      </c>
      <c r="L574" s="739">
        <v>0</v>
      </c>
      <c r="M574" s="739">
        <v>0</v>
      </c>
      <c r="N574" s="738">
        <v>1</v>
      </c>
      <c r="O574" s="821">
        <v>0.5</v>
      </c>
      <c r="P574" s="739">
        <v>0</v>
      </c>
      <c r="Q574" s="754"/>
      <c r="R574" s="738">
        <v>1</v>
      </c>
      <c r="S574" s="754">
        <v>1</v>
      </c>
      <c r="T574" s="821">
        <v>0.5</v>
      </c>
      <c r="U574" s="777">
        <v>1</v>
      </c>
    </row>
    <row r="575" spans="1:21" ht="14.4" customHeight="1" x14ac:dyDescent="0.3">
      <c r="A575" s="737">
        <v>7</v>
      </c>
      <c r="B575" s="738" t="s">
        <v>1972</v>
      </c>
      <c r="C575" s="738" t="s">
        <v>2209</v>
      </c>
      <c r="D575" s="819" t="s">
        <v>3275</v>
      </c>
      <c r="E575" s="820" t="s">
        <v>2234</v>
      </c>
      <c r="F575" s="738" t="s">
        <v>2204</v>
      </c>
      <c r="G575" s="738" t="s">
        <v>2331</v>
      </c>
      <c r="H575" s="738" t="s">
        <v>562</v>
      </c>
      <c r="I575" s="738" t="s">
        <v>2675</v>
      </c>
      <c r="J575" s="738" t="s">
        <v>2539</v>
      </c>
      <c r="K575" s="738"/>
      <c r="L575" s="739">
        <v>0</v>
      </c>
      <c r="M575" s="739">
        <v>0</v>
      </c>
      <c r="N575" s="738">
        <v>1</v>
      </c>
      <c r="O575" s="821">
        <v>1</v>
      </c>
      <c r="P575" s="739">
        <v>0</v>
      </c>
      <c r="Q575" s="754"/>
      <c r="R575" s="738">
        <v>1</v>
      </c>
      <c r="S575" s="754">
        <v>1</v>
      </c>
      <c r="T575" s="821">
        <v>1</v>
      </c>
      <c r="U575" s="777">
        <v>1</v>
      </c>
    </row>
    <row r="576" spans="1:21" ht="14.4" customHeight="1" x14ac:dyDescent="0.3">
      <c r="A576" s="737">
        <v>7</v>
      </c>
      <c r="B576" s="738" t="s">
        <v>1972</v>
      </c>
      <c r="C576" s="738" t="s">
        <v>2209</v>
      </c>
      <c r="D576" s="819" t="s">
        <v>3275</v>
      </c>
      <c r="E576" s="820" t="s">
        <v>2234</v>
      </c>
      <c r="F576" s="738" t="s">
        <v>2204</v>
      </c>
      <c r="G576" s="738" t="s">
        <v>2331</v>
      </c>
      <c r="H576" s="738" t="s">
        <v>562</v>
      </c>
      <c r="I576" s="738" t="s">
        <v>2855</v>
      </c>
      <c r="J576" s="738" t="s">
        <v>2856</v>
      </c>
      <c r="K576" s="738" t="s">
        <v>2441</v>
      </c>
      <c r="L576" s="739">
        <v>50.32</v>
      </c>
      <c r="M576" s="739">
        <v>352.24</v>
      </c>
      <c r="N576" s="738">
        <v>7</v>
      </c>
      <c r="O576" s="821">
        <v>2</v>
      </c>
      <c r="P576" s="739">
        <v>352.24</v>
      </c>
      <c r="Q576" s="754">
        <v>1</v>
      </c>
      <c r="R576" s="738">
        <v>7</v>
      </c>
      <c r="S576" s="754">
        <v>1</v>
      </c>
      <c r="T576" s="821">
        <v>2</v>
      </c>
      <c r="U576" s="777">
        <v>1</v>
      </c>
    </row>
    <row r="577" spans="1:21" ht="14.4" customHeight="1" x14ac:dyDescent="0.3">
      <c r="A577" s="737">
        <v>7</v>
      </c>
      <c r="B577" s="738" t="s">
        <v>1972</v>
      </c>
      <c r="C577" s="738" t="s">
        <v>2209</v>
      </c>
      <c r="D577" s="819" t="s">
        <v>3275</v>
      </c>
      <c r="E577" s="820" t="s">
        <v>2234</v>
      </c>
      <c r="F577" s="738" t="s">
        <v>2204</v>
      </c>
      <c r="G577" s="738" t="s">
        <v>2331</v>
      </c>
      <c r="H577" s="738" t="s">
        <v>562</v>
      </c>
      <c r="I577" s="738" t="s">
        <v>3107</v>
      </c>
      <c r="J577" s="738" t="s">
        <v>2333</v>
      </c>
      <c r="K577" s="738" t="s">
        <v>3108</v>
      </c>
      <c r="L577" s="739">
        <v>0</v>
      </c>
      <c r="M577" s="739">
        <v>0</v>
      </c>
      <c r="N577" s="738">
        <v>2</v>
      </c>
      <c r="O577" s="821">
        <v>0.5</v>
      </c>
      <c r="P577" s="739">
        <v>0</v>
      </c>
      <c r="Q577" s="754"/>
      <c r="R577" s="738">
        <v>2</v>
      </c>
      <c r="S577" s="754">
        <v>1</v>
      </c>
      <c r="T577" s="821">
        <v>0.5</v>
      </c>
      <c r="U577" s="777">
        <v>1</v>
      </c>
    </row>
    <row r="578" spans="1:21" ht="14.4" customHeight="1" x14ac:dyDescent="0.3">
      <c r="A578" s="737">
        <v>7</v>
      </c>
      <c r="B578" s="738" t="s">
        <v>1972</v>
      </c>
      <c r="C578" s="738" t="s">
        <v>2209</v>
      </c>
      <c r="D578" s="819" t="s">
        <v>3275</v>
      </c>
      <c r="E578" s="820" t="s">
        <v>2234</v>
      </c>
      <c r="F578" s="738" t="s">
        <v>2204</v>
      </c>
      <c r="G578" s="738" t="s">
        <v>2331</v>
      </c>
      <c r="H578" s="738" t="s">
        <v>562</v>
      </c>
      <c r="I578" s="738" t="s">
        <v>2857</v>
      </c>
      <c r="J578" s="738" t="s">
        <v>2858</v>
      </c>
      <c r="K578" s="738" t="s">
        <v>2859</v>
      </c>
      <c r="L578" s="739">
        <v>99.94</v>
      </c>
      <c r="M578" s="739">
        <v>1898.8599999999997</v>
      </c>
      <c r="N578" s="738">
        <v>19</v>
      </c>
      <c r="O578" s="821">
        <v>4.5</v>
      </c>
      <c r="P578" s="739">
        <v>1599.0399999999997</v>
      </c>
      <c r="Q578" s="754">
        <v>0.84210526315789469</v>
      </c>
      <c r="R578" s="738">
        <v>16</v>
      </c>
      <c r="S578" s="754">
        <v>0.84210526315789469</v>
      </c>
      <c r="T578" s="821">
        <v>3.5</v>
      </c>
      <c r="U578" s="777">
        <v>0.77777777777777779</v>
      </c>
    </row>
    <row r="579" spans="1:21" ht="14.4" customHeight="1" x14ac:dyDescent="0.3">
      <c r="A579" s="737">
        <v>7</v>
      </c>
      <c r="B579" s="738" t="s">
        <v>1972</v>
      </c>
      <c r="C579" s="738" t="s">
        <v>2209</v>
      </c>
      <c r="D579" s="819" t="s">
        <v>3275</v>
      </c>
      <c r="E579" s="820" t="s">
        <v>2234</v>
      </c>
      <c r="F579" s="738" t="s">
        <v>2204</v>
      </c>
      <c r="G579" s="738" t="s">
        <v>2331</v>
      </c>
      <c r="H579" s="738" t="s">
        <v>562</v>
      </c>
      <c r="I579" s="738" t="s">
        <v>2946</v>
      </c>
      <c r="J579" s="738" t="s">
        <v>2333</v>
      </c>
      <c r="K579" s="738" t="s">
        <v>2947</v>
      </c>
      <c r="L579" s="739">
        <v>0</v>
      </c>
      <c r="M579" s="739">
        <v>0</v>
      </c>
      <c r="N579" s="738">
        <v>1</v>
      </c>
      <c r="O579" s="821">
        <v>0.5</v>
      </c>
      <c r="P579" s="739"/>
      <c r="Q579" s="754"/>
      <c r="R579" s="738"/>
      <c r="S579" s="754">
        <v>0</v>
      </c>
      <c r="T579" s="821"/>
      <c r="U579" s="777">
        <v>0</v>
      </c>
    </row>
    <row r="580" spans="1:21" ht="14.4" customHeight="1" x14ac:dyDescent="0.3">
      <c r="A580" s="737">
        <v>7</v>
      </c>
      <c r="B580" s="738" t="s">
        <v>1972</v>
      </c>
      <c r="C580" s="738" t="s">
        <v>2209</v>
      </c>
      <c r="D580" s="819" t="s">
        <v>3275</v>
      </c>
      <c r="E580" s="820" t="s">
        <v>2234</v>
      </c>
      <c r="F580" s="738" t="s">
        <v>2204</v>
      </c>
      <c r="G580" s="738" t="s">
        <v>2331</v>
      </c>
      <c r="H580" s="738" t="s">
        <v>562</v>
      </c>
      <c r="I580" s="738" t="s">
        <v>3109</v>
      </c>
      <c r="J580" s="738" t="s">
        <v>2336</v>
      </c>
      <c r="K580" s="738" t="s">
        <v>3110</v>
      </c>
      <c r="L580" s="739">
        <v>0</v>
      </c>
      <c r="M580" s="739">
        <v>0</v>
      </c>
      <c r="N580" s="738">
        <v>1</v>
      </c>
      <c r="O580" s="821">
        <v>0.5</v>
      </c>
      <c r="P580" s="739">
        <v>0</v>
      </c>
      <c r="Q580" s="754"/>
      <c r="R580" s="738">
        <v>1</v>
      </c>
      <c r="S580" s="754">
        <v>1</v>
      </c>
      <c r="T580" s="821">
        <v>0.5</v>
      </c>
      <c r="U580" s="777">
        <v>1</v>
      </c>
    </row>
    <row r="581" spans="1:21" ht="14.4" customHeight="1" x14ac:dyDescent="0.3">
      <c r="A581" s="737">
        <v>7</v>
      </c>
      <c r="B581" s="738" t="s">
        <v>1972</v>
      </c>
      <c r="C581" s="738" t="s">
        <v>2209</v>
      </c>
      <c r="D581" s="819" t="s">
        <v>3275</v>
      </c>
      <c r="E581" s="820" t="s">
        <v>2234</v>
      </c>
      <c r="F581" s="738" t="s">
        <v>2204</v>
      </c>
      <c r="G581" s="738" t="s">
        <v>2868</v>
      </c>
      <c r="H581" s="738" t="s">
        <v>607</v>
      </c>
      <c r="I581" s="738" t="s">
        <v>2869</v>
      </c>
      <c r="J581" s="738" t="s">
        <v>2870</v>
      </c>
      <c r="K581" s="738" t="s">
        <v>2871</v>
      </c>
      <c r="L581" s="739">
        <v>65.36</v>
      </c>
      <c r="M581" s="739">
        <v>784.32</v>
      </c>
      <c r="N581" s="738">
        <v>12</v>
      </c>
      <c r="O581" s="821">
        <v>2</v>
      </c>
      <c r="P581" s="739">
        <v>130.72</v>
      </c>
      <c r="Q581" s="754">
        <v>0.16666666666666666</v>
      </c>
      <c r="R581" s="738">
        <v>2</v>
      </c>
      <c r="S581" s="754">
        <v>0.16666666666666666</v>
      </c>
      <c r="T581" s="821">
        <v>0.5</v>
      </c>
      <c r="U581" s="777">
        <v>0.25</v>
      </c>
    </row>
    <row r="582" spans="1:21" ht="14.4" customHeight="1" x14ac:dyDescent="0.3">
      <c r="A582" s="737">
        <v>7</v>
      </c>
      <c r="B582" s="738" t="s">
        <v>1972</v>
      </c>
      <c r="C582" s="738" t="s">
        <v>2209</v>
      </c>
      <c r="D582" s="819" t="s">
        <v>3275</v>
      </c>
      <c r="E582" s="820" t="s">
        <v>2234</v>
      </c>
      <c r="F582" s="738" t="s">
        <v>2204</v>
      </c>
      <c r="G582" s="738" t="s">
        <v>2868</v>
      </c>
      <c r="H582" s="738" t="s">
        <v>562</v>
      </c>
      <c r="I582" s="738" t="s">
        <v>3111</v>
      </c>
      <c r="J582" s="738" t="s">
        <v>2870</v>
      </c>
      <c r="K582" s="738" t="s">
        <v>3112</v>
      </c>
      <c r="L582" s="739">
        <v>0</v>
      </c>
      <c r="M582" s="739">
        <v>0</v>
      </c>
      <c r="N582" s="738">
        <v>3</v>
      </c>
      <c r="O582" s="821">
        <v>0.5</v>
      </c>
      <c r="P582" s="739"/>
      <c r="Q582" s="754"/>
      <c r="R582" s="738"/>
      <c r="S582" s="754">
        <v>0</v>
      </c>
      <c r="T582" s="821"/>
      <c r="U582" s="777">
        <v>0</v>
      </c>
    </row>
    <row r="583" spans="1:21" ht="14.4" customHeight="1" x14ac:dyDescent="0.3">
      <c r="A583" s="737">
        <v>7</v>
      </c>
      <c r="B583" s="738" t="s">
        <v>1972</v>
      </c>
      <c r="C583" s="738" t="s">
        <v>2209</v>
      </c>
      <c r="D583" s="819" t="s">
        <v>3275</v>
      </c>
      <c r="E583" s="820" t="s">
        <v>2234</v>
      </c>
      <c r="F583" s="738" t="s">
        <v>2204</v>
      </c>
      <c r="G583" s="738" t="s">
        <v>2683</v>
      </c>
      <c r="H583" s="738" t="s">
        <v>562</v>
      </c>
      <c r="I583" s="738" t="s">
        <v>2684</v>
      </c>
      <c r="J583" s="738" t="s">
        <v>2685</v>
      </c>
      <c r="K583" s="738" t="s">
        <v>2686</v>
      </c>
      <c r="L583" s="739">
        <v>1112.45</v>
      </c>
      <c r="M583" s="739">
        <v>2224.9</v>
      </c>
      <c r="N583" s="738">
        <v>2</v>
      </c>
      <c r="O583" s="821">
        <v>1</v>
      </c>
      <c r="P583" s="739">
        <v>2224.9</v>
      </c>
      <c r="Q583" s="754">
        <v>1</v>
      </c>
      <c r="R583" s="738">
        <v>2</v>
      </c>
      <c r="S583" s="754">
        <v>1</v>
      </c>
      <c r="T583" s="821">
        <v>1</v>
      </c>
      <c r="U583" s="777">
        <v>1</v>
      </c>
    </row>
    <row r="584" spans="1:21" ht="14.4" customHeight="1" x14ac:dyDescent="0.3">
      <c r="A584" s="737">
        <v>7</v>
      </c>
      <c r="B584" s="738" t="s">
        <v>1972</v>
      </c>
      <c r="C584" s="738" t="s">
        <v>2209</v>
      </c>
      <c r="D584" s="819" t="s">
        <v>3275</v>
      </c>
      <c r="E584" s="820" t="s">
        <v>2234</v>
      </c>
      <c r="F584" s="738" t="s">
        <v>2204</v>
      </c>
      <c r="G584" s="738" t="s">
        <v>2683</v>
      </c>
      <c r="H584" s="738" t="s">
        <v>562</v>
      </c>
      <c r="I584" s="738" t="s">
        <v>2872</v>
      </c>
      <c r="J584" s="738" t="s">
        <v>2685</v>
      </c>
      <c r="K584" s="738" t="s">
        <v>2873</v>
      </c>
      <c r="L584" s="739">
        <v>2146.12</v>
      </c>
      <c r="M584" s="739">
        <v>6438.36</v>
      </c>
      <c r="N584" s="738">
        <v>3</v>
      </c>
      <c r="O584" s="821">
        <v>1</v>
      </c>
      <c r="P584" s="739">
        <v>6438.36</v>
      </c>
      <c r="Q584" s="754">
        <v>1</v>
      </c>
      <c r="R584" s="738">
        <v>3</v>
      </c>
      <c r="S584" s="754">
        <v>1</v>
      </c>
      <c r="T584" s="821">
        <v>1</v>
      </c>
      <c r="U584" s="777">
        <v>1</v>
      </c>
    </row>
    <row r="585" spans="1:21" ht="14.4" customHeight="1" x14ac:dyDescent="0.3">
      <c r="A585" s="737">
        <v>7</v>
      </c>
      <c r="B585" s="738" t="s">
        <v>1972</v>
      </c>
      <c r="C585" s="738" t="s">
        <v>2209</v>
      </c>
      <c r="D585" s="819" t="s">
        <v>3275</v>
      </c>
      <c r="E585" s="820" t="s">
        <v>2234</v>
      </c>
      <c r="F585" s="738" t="s">
        <v>2204</v>
      </c>
      <c r="G585" s="738" t="s">
        <v>2683</v>
      </c>
      <c r="H585" s="738" t="s">
        <v>562</v>
      </c>
      <c r="I585" s="738" t="s">
        <v>2874</v>
      </c>
      <c r="J585" s="738" t="s">
        <v>2685</v>
      </c>
      <c r="K585" s="738" t="s">
        <v>2875</v>
      </c>
      <c r="L585" s="739">
        <v>3690.52</v>
      </c>
      <c r="M585" s="739">
        <v>22143.119999999999</v>
      </c>
      <c r="N585" s="738">
        <v>6</v>
      </c>
      <c r="O585" s="821">
        <v>2</v>
      </c>
      <c r="P585" s="739">
        <v>22143.119999999999</v>
      </c>
      <c r="Q585" s="754">
        <v>1</v>
      </c>
      <c r="R585" s="738">
        <v>6</v>
      </c>
      <c r="S585" s="754">
        <v>1</v>
      </c>
      <c r="T585" s="821">
        <v>2</v>
      </c>
      <c r="U585" s="777">
        <v>1</v>
      </c>
    </row>
    <row r="586" spans="1:21" ht="14.4" customHeight="1" x14ac:dyDescent="0.3">
      <c r="A586" s="737">
        <v>7</v>
      </c>
      <c r="B586" s="738" t="s">
        <v>1972</v>
      </c>
      <c r="C586" s="738" t="s">
        <v>2209</v>
      </c>
      <c r="D586" s="819" t="s">
        <v>3275</v>
      </c>
      <c r="E586" s="820" t="s">
        <v>2238</v>
      </c>
      <c r="F586" s="738" t="s">
        <v>2204</v>
      </c>
      <c r="G586" s="738" t="s">
        <v>2517</v>
      </c>
      <c r="H586" s="738" t="s">
        <v>562</v>
      </c>
      <c r="I586" s="738" t="s">
        <v>2722</v>
      </c>
      <c r="J586" s="738" t="s">
        <v>2519</v>
      </c>
      <c r="K586" s="738" t="s">
        <v>2723</v>
      </c>
      <c r="L586" s="739">
        <v>32.28</v>
      </c>
      <c r="M586" s="739">
        <v>64.56</v>
      </c>
      <c r="N586" s="738">
        <v>2</v>
      </c>
      <c r="O586" s="821">
        <v>1.5</v>
      </c>
      <c r="P586" s="739">
        <v>64.56</v>
      </c>
      <c r="Q586" s="754">
        <v>1</v>
      </c>
      <c r="R586" s="738">
        <v>2</v>
      </c>
      <c r="S586" s="754">
        <v>1</v>
      </c>
      <c r="T586" s="821">
        <v>1.5</v>
      </c>
      <c r="U586" s="777">
        <v>1</v>
      </c>
    </row>
    <row r="587" spans="1:21" ht="14.4" customHeight="1" x14ac:dyDescent="0.3">
      <c r="A587" s="737">
        <v>7</v>
      </c>
      <c r="B587" s="738" t="s">
        <v>1972</v>
      </c>
      <c r="C587" s="738" t="s">
        <v>2209</v>
      </c>
      <c r="D587" s="819" t="s">
        <v>3275</v>
      </c>
      <c r="E587" s="820" t="s">
        <v>2238</v>
      </c>
      <c r="F587" s="738" t="s">
        <v>2204</v>
      </c>
      <c r="G587" s="738" t="s">
        <v>2517</v>
      </c>
      <c r="H587" s="738" t="s">
        <v>562</v>
      </c>
      <c r="I587" s="738" t="s">
        <v>2518</v>
      </c>
      <c r="J587" s="738" t="s">
        <v>2519</v>
      </c>
      <c r="K587" s="738" t="s">
        <v>2520</v>
      </c>
      <c r="L587" s="739">
        <v>96.84</v>
      </c>
      <c r="M587" s="739">
        <v>96.84</v>
      </c>
      <c r="N587" s="738">
        <v>1</v>
      </c>
      <c r="O587" s="821">
        <v>0.5</v>
      </c>
      <c r="P587" s="739"/>
      <c r="Q587" s="754">
        <v>0</v>
      </c>
      <c r="R587" s="738"/>
      <c r="S587" s="754">
        <v>0</v>
      </c>
      <c r="T587" s="821"/>
      <c r="U587" s="777">
        <v>0</v>
      </c>
    </row>
    <row r="588" spans="1:21" ht="14.4" customHeight="1" x14ac:dyDescent="0.3">
      <c r="A588" s="737">
        <v>7</v>
      </c>
      <c r="B588" s="738" t="s">
        <v>1972</v>
      </c>
      <c r="C588" s="738" t="s">
        <v>2209</v>
      </c>
      <c r="D588" s="819" t="s">
        <v>3275</v>
      </c>
      <c r="E588" s="820" t="s">
        <v>2238</v>
      </c>
      <c r="F588" s="738" t="s">
        <v>2204</v>
      </c>
      <c r="G588" s="738" t="s">
        <v>2567</v>
      </c>
      <c r="H588" s="738" t="s">
        <v>562</v>
      </c>
      <c r="I588" s="738" t="s">
        <v>2568</v>
      </c>
      <c r="J588" s="738" t="s">
        <v>2569</v>
      </c>
      <c r="K588" s="738" t="s">
        <v>2570</v>
      </c>
      <c r="L588" s="739">
        <v>55.77</v>
      </c>
      <c r="M588" s="739">
        <v>390.39</v>
      </c>
      <c r="N588" s="738">
        <v>7</v>
      </c>
      <c r="O588" s="821">
        <v>1.5</v>
      </c>
      <c r="P588" s="739">
        <v>334.62</v>
      </c>
      <c r="Q588" s="754">
        <v>0.85714285714285721</v>
      </c>
      <c r="R588" s="738">
        <v>6</v>
      </c>
      <c r="S588" s="754">
        <v>0.8571428571428571</v>
      </c>
      <c r="T588" s="821">
        <v>1</v>
      </c>
      <c r="U588" s="777">
        <v>0.66666666666666663</v>
      </c>
    </row>
    <row r="589" spans="1:21" ht="14.4" customHeight="1" x14ac:dyDescent="0.3">
      <c r="A589" s="737">
        <v>7</v>
      </c>
      <c r="B589" s="738" t="s">
        <v>1972</v>
      </c>
      <c r="C589" s="738" t="s">
        <v>2209</v>
      </c>
      <c r="D589" s="819" t="s">
        <v>3275</v>
      </c>
      <c r="E589" s="820" t="s">
        <v>2238</v>
      </c>
      <c r="F589" s="738" t="s">
        <v>2204</v>
      </c>
      <c r="G589" s="738" t="s">
        <v>3113</v>
      </c>
      <c r="H589" s="738" t="s">
        <v>562</v>
      </c>
      <c r="I589" s="738" t="s">
        <v>3114</v>
      </c>
      <c r="J589" s="738" t="s">
        <v>3115</v>
      </c>
      <c r="K589" s="738" t="s">
        <v>3116</v>
      </c>
      <c r="L589" s="739">
        <v>55.95</v>
      </c>
      <c r="M589" s="739">
        <v>223.8</v>
      </c>
      <c r="N589" s="738">
        <v>4</v>
      </c>
      <c r="O589" s="821">
        <v>0.5</v>
      </c>
      <c r="P589" s="739">
        <v>223.8</v>
      </c>
      <c r="Q589" s="754">
        <v>1</v>
      </c>
      <c r="R589" s="738">
        <v>4</v>
      </c>
      <c r="S589" s="754">
        <v>1</v>
      </c>
      <c r="T589" s="821">
        <v>0.5</v>
      </c>
      <c r="U589" s="777">
        <v>1</v>
      </c>
    </row>
    <row r="590" spans="1:21" ht="14.4" customHeight="1" x14ac:dyDescent="0.3">
      <c r="A590" s="737">
        <v>7</v>
      </c>
      <c r="B590" s="738" t="s">
        <v>1972</v>
      </c>
      <c r="C590" s="738" t="s">
        <v>2209</v>
      </c>
      <c r="D590" s="819" t="s">
        <v>3275</v>
      </c>
      <c r="E590" s="820" t="s">
        <v>2238</v>
      </c>
      <c r="F590" s="738" t="s">
        <v>2204</v>
      </c>
      <c r="G590" s="738" t="s">
        <v>2573</v>
      </c>
      <c r="H590" s="738" t="s">
        <v>562</v>
      </c>
      <c r="I590" s="738" t="s">
        <v>2958</v>
      </c>
      <c r="J590" s="738" t="s">
        <v>2741</v>
      </c>
      <c r="K590" s="738" t="s">
        <v>2737</v>
      </c>
      <c r="L590" s="739">
        <v>969.48</v>
      </c>
      <c r="M590" s="739">
        <v>5816.88</v>
      </c>
      <c r="N590" s="738">
        <v>6</v>
      </c>
      <c r="O590" s="821">
        <v>1</v>
      </c>
      <c r="P590" s="739">
        <v>5816.88</v>
      </c>
      <c r="Q590" s="754">
        <v>1</v>
      </c>
      <c r="R590" s="738">
        <v>6</v>
      </c>
      <c r="S590" s="754">
        <v>1</v>
      </c>
      <c r="T590" s="821">
        <v>1</v>
      </c>
      <c r="U590" s="777">
        <v>1</v>
      </c>
    </row>
    <row r="591" spans="1:21" ht="14.4" customHeight="1" x14ac:dyDescent="0.3">
      <c r="A591" s="737">
        <v>7</v>
      </c>
      <c r="B591" s="738" t="s">
        <v>1972</v>
      </c>
      <c r="C591" s="738" t="s">
        <v>2209</v>
      </c>
      <c r="D591" s="819" t="s">
        <v>3275</v>
      </c>
      <c r="E591" s="820" t="s">
        <v>2238</v>
      </c>
      <c r="F591" s="738" t="s">
        <v>2204</v>
      </c>
      <c r="G591" s="738" t="s">
        <v>2573</v>
      </c>
      <c r="H591" s="738" t="s">
        <v>562</v>
      </c>
      <c r="I591" s="738" t="s">
        <v>2574</v>
      </c>
      <c r="J591" s="738" t="s">
        <v>2575</v>
      </c>
      <c r="K591" s="738" t="s">
        <v>2576</v>
      </c>
      <c r="L591" s="739">
        <v>754.04</v>
      </c>
      <c r="M591" s="739">
        <v>11310.6</v>
      </c>
      <c r="N591" s="738">
        <v>15</v>
      </c>
      <c r="O591" s="821">
        <v>4</v>
      </c>
      <c r="P591" s="739">
        <v>11310.6</v>
      </c>
      <c r="Q591" s="754">
        <v>1</v>
      </c>
      <c r="R591" s="738">
        <v>15</v>
      </c>
      <c r="S591" s="754">
        <v>1</v>
      </c>
      <c r="T591" s="821">
        <v>4</v>
      </c>
      <c r="U591" s="777">
        <v>1</v>
      </c>
    </row>
    <row r="592" spans="1:21" ht="14.4" customHeight="1" x14ac:dyDescent="0.3">
      <c r="A592" s="737">
        <v>7</v>
      </c>
      <c r="B592" s="738" t="s">
        <v>1972</v>
      </c>
      <c r="C592" s="738" t="s">
        <v>2209</v>
      </c>
      <c r="D592" s="819" t="s">
        <v>3275</v>
      </c>
      <c r="E592" s="820" t="s">
        <v>2238</v>
      </c>
      <c r="F592" s="738" t="s">
        <v>2204</v>
      </c>
      <c r="G592" s="738" t="s">
        <v>2573</v>
      </c>
      <c r="H592" s="738" t="s">
        <v>562</v>
      </c>
      <c r="I592" s="738" t="s">
        <v>2738</v>
      </c>
      <c r="J592" s="738" t="s">
        <v>2575</v>
      </c>
      <c r="K592" s="738" t="s">
        <v>2739</v>
      </c>
      <c r="L592" s="739">
        <v>1508.08</v>
      </c>
      <c r="M592" s="739">
        <v>22621.199999999997</v>
      </c>
      <c r="N592" s="738">
        <v>15</v>
      </c>
      <c r="O592" s="821">
        <v>3</v>
      </c>
      <c r="P592" s="739">
        <v>13572.72</v>
      </c>
      <c r="Q592" s="754">
        <v>0.60000000000000009</v>
      </c>
      <c r="R592" s="738">
        <v>9</v>
      </c>
      <c r="S592" s="754">
        <v>0.6</v>
      </c>
      <c r="T592" s="821">
        <v>2</v>
      </c>
      <c r="U592" s="777">
        <v>0.66666666666666663</v>
      </c>
    </row>
    <row r="593" spans="1:21" ht="14.4" customHeight="1" x14ac:dyDescent="0.3">
      <c r="A593" s="737">
        <v>7</v>
      </c>
      <c r="B593" s="738" t="s">
        <v>1972</v>
      </c>
      <c r="C593" s="738" t="s">
        <v>2209</v>
      </c>
      <c r="D593" s="819" t="s">
        <v>3275</v>
      </c>
      <c r="E593" s="820" t="s">
        <v>2238</v>
      </c>
      <c r="F593" s="738" t="s">
        <v>2204</v>
      </c>
      <c r="G593" s="738" t="s">
        <v>2369</v>
      </c>
      <c r="H593" s="738" t="s">
        <v>562</v>
      </c>
      <c r="I593" s="738" t="s">
        <v>913</v>
      </c>
      <c r="J593" s="738" t="s">
        <v>914</v>
      </c>
      <c r="K593" s="738" t="s">
        <v>3117</v>
      </c>
      <c r="L593" s="739">
        <v>47.47</v>
      </c>
      <c r="M593" s="739">
        <v>47.47</v>
      </c>
      <c r="N593" s="738">
        <v>1</v>
      </c>
      <c r="O593" s="821">
        <v>1</v>
      </c>
      <c r="P593" s="739">
        <v>47.47</v>
      </c>
      <c r="Q593" s="754">
        <v>1</v>
      </c>
      <c r="R593" s="738">
        <v>1</v>
      </c>
      <c r="S593" s="754">
        <v>1</v>
      </c>
      <c r="T593" s="821">
        <v>1</v>
      </c>
      <c r="U593" s="777">
        <v>1</v>
      </c>
    </row>
    <row r="594" spans="1:21" ht="14.4" customHeight="1" x14ac:dyDescent="0.3">
      <c r="A594" s="737">
        <v>7</v>
      </c>
      <c r="B594" s="738" t="s">
        <v>1972</v>
      </c>
      <c r="C594" s="738" t="s">
        <v>2209</v>
      </c>
      <c r="D594" s="819" t="s">
        <v>3275</v>
      </c>
      <c r="E594" s="820" t="s">
        <v>2238</v>
      </c>
      <c r="F594" s="738" t="s">
        <v>2204</v>
      </c>
      <c r="G594" s="738" t="s">
        <v>2354</v>
      </c>
      <c r="H594" s="738" t="s">
        <v>562</v>
      </c>
      <c r="I594" s="738" t="s">
        <v>3080</v>
      </c>
      <c r="J594" s="738" t="s">
        <v>2356</v>
      </c>
      <c r="K594" s="738" t="s">
        <v>2970</v>
      </c>
      <c r="L594" s="739">
        <v>0</v>
      </c>
      <c r="M594" s="739">
        <v>0</v>
      </c>
      <c r="N594" s="738">
        <v>2</v>
      </c>
      <c r="O594" s="821">
        <v>1.5</v>
      </c>
      <c r="P594" s="739">
        <v>0</v>
      </c>
      <c r="Q594" s="754"/>
      <c r="R594" s="738">
        <v>1</v>
      </c>
      <c r="S594" s="754">
        <v>0.5</v>
      </c>
      <c r="T594" s="821">
        <v>1</v>
      </c>
      <c r="U594" s="777">
        <v>0.66666666666666663</v>
      </c>
    </row>
    <row r="595" spans="1:21" ht="14.4" customHeight="1" x14ac:dyDescent="0.3">
      <c r="A595" s="737">
        <v>7</v>
      </c>
      <c r="B595" s="738" t="s">
        <v>1972</v>
      </c>
      <c r="C595" s="738" t="s">
        <v>2209</v>
      </c>
      <c r="D595" s="819" t="s">
        <v>3275</v>
      </c>
      <c r="E595" s="820" t="s">
        <v>2238</v>
      </c>
      <c r="F595" s="738" t="s">
        <v>2204</v>
      </c>
      <c r="G595" s="738" t="s">
        <v>2354</v>
      </c>
      <c r="H595" s="738" t="s">
        <v>562</v>
      </c>
      <c r="I595" s="738" t="s">
        <v>2355</v>
      </c>
      <c r="J595" s="738" t="s">
        <v>2356</v>
      </c>
      <c r="K595" s="738" t="s">
        <v>2357</v>
      </c>
      <c r="L595" s="739">
        <v>0</v>
      </c>
      <c r="M595" s="739">
        <v>0</v>
      </c>
      <c r="N595" s="738">
        <v>1</v>
      </c>
      <c r="O595" s="821">
        <v>0.5</v>
      </c>
      <c r="P595" s="739"/>
      <c r="Q595" s="754"/>
      <c r="R595" s="738"/>
      <c r="S595" s="754">
        <v>0</v>
      </c>
      <c r="T595" s="821"/>
      <c r="U595" s="777">
        <v>0</v>
      </c>
    </row>
    <row r="596" spans="1:21" ht="14.4" customHeight="1" x14ac:dyDescent="0.3">
      <c r="A596" s="737">
        <v>7</v>
      </c>
      <c r="B596" s="738" t="s">
        <v>1972</v>
      </c>
      <c r="C596" s="738" t="s">
        <v>2209</v>
      </c>
      <c r="D596" s="819" t="s">
        <v>3275</v>
      </c>
      <c r="E596" s="820" t="s">
        <v>2238</v>
      </c>
      <c r="F596" s="738" t="s">
        <v>2204</v>
      </c>
      <c r="G596" s="738" t="s">
        <v>3118</v>
      </c>
      <c r="H596" s="738" t="s">
        <v>562</v>
      </c>
      <c r="I596" s="738" t="s">
        <v>3119</v>
      </c>
      <c r="J596" s="738" t="s">
        <v>3120</v>
      </c>
      <c r="K596" s="738" t="s">
        <v>2059</v>
      </c>
      <c r="L596" s="739">
        <v>0</v>
      </c>
      <c r="M596" s="739">
        <v>0</v>
      </c>
      <c r="N596" s="738">
        <v>3</v>
      </c>
      <c r="O596" s="821">
        <v>0.5</v>
      </c>
      <c r="P596" s="739"/>
      <c r="Q596" s="754"/>
      <c r="R596" s="738"/>
      <c r="S596" s="754">
        <v>0</v>
      </c>
      <c r="T596" s="821"/>
      <c r="U596" s="777">
        <v>0</v>
      </c>
    </row>
    <row r="597" spans="1:21" ht="14.4" customHeight="1" x14ac:dyDescent="0.3">
      <c r="A597" s="737">
        <v>7</v>
      </c>
      <c r="B597" s="738" t="s">
        <v>1972</v>
      </c>
      <c r="C597" s="738" t="s">
        <v>2209</v>
      </c>
      <c r="D597" s="819" t="s">
        <v>3275</v>
      </c>
      <c r="E597" s="820" t="s">
        <v>2238</v>
      </c>
      <c r="F597" s="738" t="s">
        <v>2204</v>
      </c>
      <c r="G597" s="738" t="s">
        <v>2288</v>
      </c>
      <c r="H597" s="738" t="s">
        <v>562</v>
      </c>
      <c r="I597" s="738" t="s">
        <v>2289</v>
      </c>
      <c r="J597" s="738" t="s">
        <v>2290</v>
      </c>
      <c r="K597" s="738" t="s">
        <v>2291</v>
      </c>
      <c r="L597" s="739">
        <v>29.13</v>
      </c>
      <c r="M597" s="739">
        <v>378.69</v>
      </c>
      <c r="N597" s="738">
        <v>13</v>
      </c>
      <c r="O597" s="821">
        <v>4</v>
      </c>
      <c r="P597" s="739">
        <v>203.91</v>
      </c>
      <c r="Q597" s="754">
        <v>0.53846153846153844</v>
      </c>
      <c r="R597" s="738">
        <v>7</v>
      </c>
      <c r="S597" s="754">
        <v>0.53846153846153844</v>
      </c>
      <c r="T597" s="821">
        <v>2</v>
      </c>
      <c r="U597" s="777">
        <v>0.5</v>
      </c>
    </row>
    <row r="598" spans="1:21" ht="14.4" customHeight="1" x14ac:dyDescent="0.3">
      <c r="A598" s="737">
        <v>7</v>
      </c>
      <c r="B598" s="738" t="s">
        <v>1972</v>
      </c>
      <c r="C598" s="738" t="s">
        <v>2209</v>
      </c>
      <c r="D598" s="819" t="s">
        <v>3275</v>
      </c>
      <c r="E598" s="820" t="s">
        <v>2238</v>
      </c>
      <c r="F598" s="738" t="s">
        <v>2204</v>
      </c>
      <c r="G598" s="738" t="s">
        <v>2288</v>
      </c>
      <c r="H598" s="738" t="s">
        <v>562</v>
      </c>
      <c r="I598" s="738" t="s">
        <v>2577</v>
      </c>
      <c r="J598" s="738" t="s">
        <v>2578</v>
      </c>
      <c r="K598" s="738" t="s">
        <v>2579</v>
      </c>
      <c r="L598" s="739">
        <v>80.319999999999993</v>
      </c>
      <c r="M598" s="739">
        <v>562.24</v>
      </c>
      <c r="N598" s="738">
        <v>7</v>
      </c>
      <c r="O598" s="821">
        <v>2</v>
      </c>
      <c r="P598" s="739"/>
      <c r="Q598" s="754">
        <v>0</v>
      </c>
      <c r="R598" s="738"/>
      <c r="S598" s="754">
        <v>0</v>
      </c>
      <c r="T598" s="821"/>
      <c r="U598" s="777">
        <v>0</v>
      </c>
    </row>
    <row r="599" spans="1:21" ht="14.4" customHeight="1" x14ac:dyDescent="0.3">
      <c r="A599" s="737">
        <v>7</v>
      </c>
      <c r="B599" s="738" t="s">
        <v>1972</v>
      </c>
      <c r="C599" s="738" t="s">
        <v>2209</v>
      </c>
      <c r="D599" s="819" t="s">
        <v>3275</v>
      </c>
      <c r="E599" s="820" t="s">
        <v>2238</v>
      </c>
      <c r="F599" s="738" t="s">
        <v>2204</v>
      </c>
      <c r="G599" s="738" t="s">
        <v>2878</v>
      </c>
      <c r="H599" s="738" t="s">
        <v>607</v>
      </c>
      <c r="I599" s="738" t="s">
        <v>3085</v>
      </c>
      <c r="J599" s="738" t="s">
        <v>3086</v>
      </c>
      <c r="K599" s="738" t="s">
        <v>3087</v>
      </c>
      <c r="L599" s="739">
        <v>561.76</v>
      </c>
      <c r="M599" s="739">
        <v>1685.28</v>
      </c>
      <c r="N599" s="738">
        <v>3</v>
      </c>
      <c r="O599" s="821">
        <v>0.5</v>
      </c>
      <c r="P599" s="739">
        <v>1685.28</v>
      </c>
      <c r="Q599" s="754">
        <v>1</v>
      </c>
      <c r="R599" s="738">
        <v>3</v>
      </c>
      <c r="S599" s="754">
        <v>1</v>
      </c>
      <c r="T599" s="821">
        <v>0.5</v>
      </c>
      <c r="U599" s="777">
        <v>1</v>
      </c>
    </row>
    <row r="600" spans="1:21" ht="14.4" customHeight="1" x14ac:dyDescent="0.3">
      <c r="A600" s="737">
        <v>7</v>
      </c>
      <c r="B600" s="738" t="s">
        <v>1972</v>
      </c>
      <c r="C600" s="738" t="s">
        <v>2209</v>
      </c>
      <c r="D600" s="819" t="s">
        <v>3275</v>
      </c>
      <c r="E600" s="820" t="s">
        <v>2238</v>
      </c>
      <c r="F600" s="738" t="s">
        <v>2204</v>
      </c>
      <c r="G600" s="738" t="s">
        <v>2885</v>
      </c>
      <c r="H600" s="738" t="s">
        <v>562</v>
      </c>
      <c r="I600" s="738" t="s">
        <v>2886</v>
      </c>
      <c r="J600" s="738" t="s">
        <v>2887</v>
      </c>
      <c r="K600" s="738" t="s">
        <v>2888</v>
      </c>
      <c r="L600" s="739">
        <v>40.25</v>
      </c>
      <c r="M600" s="739">
        <v>40.25</v>
      </c>
      <c r="N600" s="738">
        <v>1</v>
      </c>
      <c r="O600" s="821">
        <v>1</v>
      </c>
      <c r="P600" s="739">
        <v>40.25</v>
      </c>
      <c r="Q600" s="754">
        <v>1</v>
      </c>
      <c r="R600" s="738">
        <v>1</v>
      </c>
      <c r="S600" s="754">
        <v>1</v>
      </c>
      <c r="T600" s="821">
        <v>1</v>
      </c>
      <c r="U600" s="777">
        <v>1</v>
      </c>
    </row>
    <row r="601" spans="1:21" ht="14.4" customHeight="1" x14ac:dyDescent="0.3">
      <c r="A601" s="737">
        <v>7</v>
      </c>
      <c r="B601" s="738" t="s">
        <v>1972</v>
      </c>
      <c r="C601" s="738" t="s">
        <v>2209</v>
      </c>
      <c r="D601" s="819" t="s">
        <v>3275</v>
      </c>
      <c r="E601" s="820" t="s">
        <v>2238</v>
      </c>
      <c r="F601" s="738" t="s">
        <v>2204</v>
      </c>
      <c r="G601" s="738" t="s">
        <v>2448</v>
      </c>
      <c r="H601" s="738" t="s">
        <v>562</v>
      </c>
      <c r="I601" s="738" t="s">
        <v>3121</v>
      </c>
      <c r="J601" s="738" t="s">
        <v>3122</v>
      </c>
      <c r="K601" s="738" t="s">
        <v>2059</v>
      </c>
      <c r="L601" s="739">
        <v>85.16</v>
      </c>
      <c r="M601" s="739">
        <v>255.48</v>
      </c>
      <c r="N601" s="738">
        <v>3</v>
      </c>
      <c r="O601" s="821">
        <v>0.5</v>
      </c>
      <c r="P601" s="739">
        <v>255.48</v>
      </c>
      <c r="Q601" s="754">
        <v>1</v>
      </c>
      <c r="R601" s="738">
        <v>3</v>
      </c>
      <c r="S601" s="754">
        <v>1</v>
      </c>
      <c r="T601" s="821">
        <v>0.5</v>
      </c>
      <c r="U601" s="777">
        <v>1</v>
      </c>
    </row>
    <row r="602" spans="1:21" ht="14.4" customHeight="1" x14ac:dyDescent="0.3">
      <c r="A602" s="737">
        <v>7</v>
      </c>
      <c r="B602" s="738" t="s">
        <v>1972</v>
      </c>
      <c r="C602" s="738" t="s">
        <v>2209</v>
      </c>
      <c r="D602" s="819" t="s">
        <v>3275</v>
      </c>
      <c r="E602" s="820" t="s">
        <v>2238</v>
      </c>
      <c r="F602" s="738" t="s">
        <v>2204</v>
      </c>
      <c r="G602" s="738" t="s">
        <v>2580</v>
      </c>
      <c r="H602" s="738" t="s">
        <v>562</v>
      </c>
      <c r="I602" s="738" t="s">
        <v>2889</v>
      </c>
      <c r="J602" s="738" t="s">
        <v>2582</v>
      </c>
      <c r="K602" s="738" t="s">
        <v>2890</v>
      </c>
      <c r="L602" s="739">
        <v>232.68</v>
      </c>
      <c r="M602" s="739">
        <v>4188.24</v>
      </c>
      <c r="N602" s="738">
        <v>18</v>
      </c>
      <c r="O602" s="821">
        <v>3</v>
      </c>
      <c r="P602" s="739">
        <v>4188.24</v>
      </c>
      <c r="Q602" s="754">
        <v>1</v>
      </c>
      <c r="R602" s="738">
        <v>18</v>
      </c>
      <c r="S602" s="754">
        <v>1</v>
      </c>
      <c r="T602" s="821">
        <v>3</v>
      </c>
      <c r="U602" s="777">
        <v>1</v>
      </c>
    </row>
    <row r="603" spans="1:21" ht="14.4" customHeight="1" x14ac:dyDescent="0.3">
      <c r="A603" s="737">
        <v>7</v>
      </c>
      <c r="B603" s="738" t="s">
        <v>1972</v>
      </c>
      <c r="C603" s="738" t="s">
        <v>2209</v>
      </c>
      <c r="D603" s="819" t="s">
        <v>3275</v>
      </c>
      <c r="E603" s="820" t="s">
        <v>2238</v>
      </c>
      <c r="F603" s="738" t="s">
        <v>2204</v>
      </c>
      <c r="G603" s="738" t="s">
        <v>2580</v>
      </c>
      <c r="H603" s="738" t="s">
        <v>562</v>
      </c>
      <c r="I603" s="738" t="s">
        <v>3123</v>
      </c>
      <c r="J603" s="738" t="s">
        <v>2591</v>
      </c>
      <c r="K603" s="738" t="s">
        <v>2984</v>
      </c>
      <c r="L603" s="739">
        <v>969.48</v>
      </c>
      <c r="M603" s="739">
        <v>2908.44</v>
      </c>
      <c r="N603" s="738">
        <v>3</v>
      </c>
      <c r="O603" s="821">
        <v>1</v>
      </c>
      <c r="P603" s="739">
        <v>2908.44</v>
      </c>
      <c r="Q603" s="754">
        <v>1</v>
      </c>
      <c r="R603" s="738">
        <v>3</v>
      </c>
      <c r="S603" s="754">
        <v>1</v>
      </c>
      <c r="T603" s="821">
        <v>1</v>
      </c>
      <c r="U603" s="777">
        <v>1</v>
      </c>
    </row>
    <row r="604" spans="1:21" ht="14.4" customHeight="1" x14ac:dyDescent="0.3">
      <c r="A604" s="737">
        <v>7</v>
      </c>
      <c r="B604" s="738" t="s">
        <v>1972</v>
      </c>
      <c r="C604" s="738" t="s">
        <v>2209</v>
      </c>
      <c r="D604" s="819" t="s">
        <v>3275</v>
      </c>
      <c r="E604" s="820" t="s">
        <v>2238</v>
      </c>
      <c r="F604" s="738" t="s">
        <v>2204</v>
      </c>
      <c r="G604" s="738" t="s">
        <v>2580</v>
      </c>
      <c r="H604" s="738" t="s">
        <v>562</v>
      </c>
      <c r="I604" s="738" t="s">
        <v>3124</v>
      </c>
      <c r="J604" s="738" t="s">
        <v>2591</v>
      </c>
      <c r="K604" s="738" t="s">
        <v>2760</v>
      </c>
      <c r="L604" s="739">
        <v>1454.23</v>
      </c>
      <c r="M604" s="739">
        <v>43626.900000000009</v>
      </c>
      <c r="N604" s="738">
        <v>30</v>
      </c>
      <c r="O604" s="821">
        <v>5</v>
      </c>
      <c r="P604" s="739">
        <v>43626.900000000009</v>
      </c>
      <c r="Q604" s="754">
        <v>1</v>
      </c>
      <c r="R604" s="738">
        <v>30</v>
      </c>
      <c r="S604" s="754">
        <v>1</v>
      </c>
      <c r="T604" s="821">
        <v>5</v>
      </c>
      <c r="U604" s="777">
        <v>1</v>
      </c>
    </row>
    <row r="605" spans="1:21" ht="14.4" customHeight="1" x14ac:dyDescent="0.3">
      <c r="A605" s="737">
        <v>7</v>
      </c>
      <c r="B605" s="738" t="s">
        <v>1972</v>
      </c>
      <c r="C605" s="738" t="s">
        <v>2209</v>
      </c>
      <c r="D605" s="819" t="s">
        <v>3275</v>
      </c>
      <c r="E605" s="820" t="s">
        <v>2238</v>
      </c>
      <c r="F605" s="738" t="s">
        <v>2204</v>
      </c>
      <c r="G605" s="738" t="s">
        <v>2580</v>
      </c>
      <c r="H605" s="738" t="s">
        <v>562</v>
      </c>
      <c r="I605" s="738" t="s">
        <v>2747</v>
      </c>
      <c r="J605" s="738" t="s">
        <v>2582</v>
      </c>
      <c r="K605" s="738" t="s">
        <v>2748</v>
      </c>
      <c r="L605" s="739">
        <v>1938.97</v>
      </c>
      <c r="M605" s="739">
        <v>25206.61</v>
      </c>
      <c r="N605" s="738">
        <v>13</v>
      </c>
      <c r="O605" s="821">
        <v>3</v>
      </c>
      <c r="P605" s="739">
        <v>13572.789999999999</v>
      </c>
      <c r="Q605" s="754">
        <v>0.53846153846153844</v>
      </c>
      <c r="R605" s="738">
        <v>7</v>
      </c>
      <c r="S605" s="754">
        <v>0.53846153846153844</v>
      </c>
      <c r="T605" s="821">
        <v>2</v>
      </c>
      <c r="U605" s="777">
        <v>0.66666666666666663</v>
      </c>
    </row>
    <row r="606" spans="1:21" ht="14.4" customHeight="1" x14ac:dyDescent="0.3">
      <c r="A606" s="737">
        <v>7</v>
      </c>
      <c r="B606" s="738" t="s">
        <v>1972</v>
      </c>
      <c r="C606" s="738" t="s">
        <v>2209</v>
      </c>
      <c r="D606" s="819" t="s">
        <v>3275</v>
      </c>
      <c r="E606" s="820" t="s">
        <v>2238</v>
      </c>
      <c r="F606" s="738" t="s">
        <v>2204</v>
      </c>
      <c r="G606" s="738" t="s">
        <v>2580</v>
      </c>
      <c r="H606" s="738" t="s">
        <v>562</v>
      </c>
      <c r="I606" s="738" t="s">
        <v>2581</v>
      </c>
      <c r="J606" s="738" t="s">
        <v>2582</v>
      </c>
      <c r="K606" s="738" t="s">
        <v>2583</v>
      </c>
      <c r="L606" s="739">
        <v>1454.23</v>
      </c>
      <c r="M606" s="739">
        <v>8725.380000000001</v>
      </c>
      <c r="N606" s="738">
        <v>6</v>
      </c>
      <c r="O606" s="821">
        <v>1</v>
      </c>
      <c r="P606" s="739"/>
      <c r="Q606" s="754">
        <v>0</v>
      </c>
      <c r="R606" s="738"/>
      <c r="S606" s="754">
        <v>0</v>
      </c>
      <c r="T606" s="821"/>
      <c r="U606" s="777">
        <v>0</v>
      </c>
    </row>
    <row r="607" spans="1:21" ht="14.4" customHeight="1" x14ac:dyDescent="0.3">
      <c r="A607" s="737">
        <v>7</v>
      </c>
      <c r="B607" s="738" t="s">
        <v>1972</v>
      </c>
      <c r="C607" s="738" t="s">
        <v>2209</v>
      </c>
      <c r="D607" s="819" t="s">
        <v>3275</v>
      </c>
      <c r="E607" s="820" t="s">
        <v>2238</v>
      </c>
      <c r="F607" s="738" t="s">
        <v>2204</v>
      </c>
      <c r="G607" s="738" t="s">
        <v>2580</v>
      </c>
      <c r="H607" s="738" t="s">
        <v>562</v>
      </c>
      <c r="I607" s="738" t="s">
        <v>2749</v>
      </c>
      <c r="J607" s="738" t="s">
        <v>2582</v>
      </c>
      <c r="K607" s="738" t="s">
        <v>2750</v>
      </c>
      <c r="L607" s="739">
        <v>484.75</v>
      </c>
      <c r="M607" s="739">
        <v>2908.5</v>
      </c>
      <c r="N607" s="738">
        <v>6</v>
      </c>
      <c r="O607" s="821">
        <v>1</v>
      </c>
      <c r="P607" s="739">
        <v>2908.5</v>
      </c>
      <c r="Q607" s="754">
        <v>1</v>
      </c>
      <c r="R607" s="738">
        <v>6</v>
      </c>
      <c r="S607" s="754">
        <v>1</v>
      </c>
      <c r="T607" s="821">
        <v>1</v>
      </c>
      <c r="U607" s="777">
        <v>1</v>
      </c>
    </row>
    <row r="608" spans="1:21" ht="14.4" customHeight="1" x14ac:dyDescent="0.3">
      <c r="A608" s="737">
        <v>7</v>
      </c>
      <c r="B608" s="738" t="s">
        <v>1972</v>
      </c>
      <c r="C608" s="738" t="s">
        <v>2209</v>
      </c>
      <c r="D608" s="819" t="s">
        <v>3275</v>
      </c>
      <c r="E608" s="820" t="s">
        <v>2238</v>
      </c>
      <c r="F608" s="738" t="s">
        <v>2204</v>
      </c>
      <c r="G608" s="738" t="s">
        <v>2580</v>
      </c>
      <c r="H608" s="738" t="s">
        <v>562</v>
      </c>
      <c r="I608" s="738" t="s">
        <v>2751</v>
      </c>
      <c r="J608" s="738" t="s">
        <v>2582</v>
      </c>
      <c r="K608" s="738" t="s">
        <v>2752</v>
      </c>
      <c r="L608" s="739">
        <v>969.48</v>
      </c>
      <c r="M608" s="739">
        <v>5816.88</v>
      </c>
      <c r="N608" s="738">
        <v>6</v>
      </c>
      <c r="O608" s="821">
        <v>1</v>
      </c>
      <c r="P608" s="739">
        <v>5816.88</v>
      </c>
      <c r="Q608" s="754">
        <v>1</v>
      </c>
      <c r="R608" s="738">
        <v>6</v>
      </c>
      <c r="S608" s="754">
        <v>1</v>
      </c>
      <c r="T608" s="821">
        <v>1</v>
      </c>
      <c r="U608" s="777">
        <v>1</v>
      </c>
    </row>
    <row r="609" spans="1:21" ht="14.4" customHeight="1" x14ac:dyDescent="0.3">
      <c r="A609" s="737">
        <v>7</v>
      </c>
      <c r="B609" s="738" t="s">
        <v>1972</v>
      </c>
      <c r="C609" s="738" t="s">
        <v>2209</v>
      </c>
      <c r="D609" s="819" t="s">
        <v>3275</v>
      </c>
      <c r="E609" s="820" t="s">
        <v>2238</v>
      </c>
      <c r="F609" s="738" t="s">
        <v>2204</v>
      </c>
      <c r="G609" s="738" t="s">
        <v>2580</v>
      </c>
      <c r="H609" s="738" t="s">
        <v>562</v>
      </c>
      <c r="I609" s="738" t="s">
        <v>2700</v>
      </c>
      <c r="J609" s="738" t="s">
        <v>2591</v>
      </c>
      <c r="K609" s="738" t="s">
        <v>2589</v>
      </c>
      <c r="L609" s="739">
        <v>484.75</v>
      </c>
      <c r="M609" s="739">
        <v>5817</v>
      </c>
      <c r="N609" s="738">
        <v>12</v>
      </c>
      <c r="O609" s="821">
        <v>2</v>
      </c>
      <c r="P609" s="739">
        <v>5817</v>
      </c>
      <c r="Q609" s="754">
        <v>1</v>
      </c>
      <c r="R609" s="738">
        <v>12</v>
      </c>
      <c r="S609" s="754">
        <v>1</v>
      </c>
      <c r="T609" s="821">
        <v>2</v>
      </c>
      <c r="U609" s="777">
        <v>1</v>
      </c>
    </row>
    <row r="610" spans="1:21" ht="14.4" customHeight="1" x14ac:dyDescent="0.3">
      <c r="A610" s="737">
        <v>7</v>
      </c>
      <c r="B610" s="738" t="s">
        <v>1972</v>
      </c>
      <c r="C610" s="738" t="s">
        <v>2209</v>
      </c>
      <c r="D610" s="819" t="s">
        <v>3275</v>
      </c>
      <c r="E610" s="820" t="s">
        <v>2238</v>
      </c>
      <c r="F610" s="738" t="s">
        <v>2204</v>
      </c>
      <c r="G610" s="738" t="s">
        <v>2580</v>
      </c>
      <c r="H610" s="738" t="s">
        <v>562</v>
      </c>
      <c r="I610" s="738" t="s">
        <v>2755</v>
      </c>
      <c r="J610" s="738" t="s">
        <v>2585</v>
      </c>
      <c r="K610" s="738" t="s">
        <v>2756</v>
      </c>
      <c r="L610" s="739">
        <v>969.48</v>
      </c>
      <c r="M610" s="739">
        <v>11633.76</v>
      </c>
      <c r="N610" s="738">
        <v>12</v>
      </c>
      <c r="O610" s="821">
        <v>2</v>
      </c>
      <c r="P610" s="739">
        <v>5816.88</v>
      </c>
      <c r="Q610" s="754">
        <v>0.5</v>
      </c>
      <c r="R610" s="738">
        <v>6</v>
      </c>
      <c r="S610" s="754">
        <v>0.5</v>
      </c>
      <c r="T610" s="821">
        <v>1</v>
      </c>
      <c r="U610" s="777">
        <v>0.5</v>
      </c>
    </row>
    <row r="611" spans="1:21" ht="14.4" customHeight="1" x14ac:dyDescent="0.3">
      <c r="A611" s="737">
        <v>7</v>
      </c>
      <c r="B611" s="738" t="s">
        <v>1972</v>
      </c>
      <c r="C611" s="738" t="s">
        <v>2209</v>
      </c>
      <c r="D611" s="819" t="s">
        <v>3275</v>
      </c>
      <c r="E611" s="820" t="s">
        <v>2238</v>
      </c>
      <c r="F611" s="738" t="s">
        <v>2204</v>
      </c>
      <c r="G611" s="738" t="s">
        <v>2580</v>
      </c>
      <c r="H611" s="738" t="s">
        <v>607</v>
      </c>
      <c r="I611" s="738" t="s">
        <v>2587</v>
      </c>
      <c r="J611" s="738" t="s">
        <v>2588</v>
      </c>
      <c r="K611" s="738" t="s">
        <v>2589</v>
      </c>
      <c r="L611" s="739">
        <v>484.75</v>
      </c>
      <c r="M611" s="739">
        <v>6786.5</v>
      </c>
      <c r="N611" s="738">
        <v>14</v>
      </c>
      <c r="O611" s="821">
        <v>3</v>
      </c>
      <c r="P611" s="739">
        <v>6786.5</v>
      </c>
      <c r="Q611" s="754">
        <v>1</v>
      </c>
      <c r="R611" s="738">
        <v>14</v>
      </c>
      <c r="S611" s="754">
        <v>1</v>
      </c>
      <c r="T611" s="821">
        <v>3</v>
      </c>
      <c r="U611" s="777">
        <v>1</v>
      </c>
    </row>
    <row r="612" spans="1:21" ht="14.4" customHeight="1" x14ac:dyDescent="0.3">
      <c r="A612" s="737">
        <v>7</v>
      </c>
      <c r="B612" s="738" t="s">
        <v>1972</v>
      </c>
      <c r="C612" s="738" t="s">
        <v>2209</v>
      </c>
      <c r="D612" s="819" t="s">
        <v>3275</v>
      </c>
      <c r="E612" s="820" t="s">
        <v>2238</v>
      </c>
      <c r="F612" s="738" t="s">
        <v>2204</v>
      </c>
      <c r="G612" s="738" t="s">
        <v>2580</v>
      </c>
      <c r="H612" s="738" t="s">
        <v>562</v>
      </c>
      <c r="I612" s="738" t="s">
        <v>3125</v>
      </c>
      <c r="J612" s="738" t="s">
        <v>2588</v>
      </c>
      <c r="K612" s="738" t="s">
        <v>3126</v>
      </c>
      <c r="L612" s="739">
        <v>0</v>
      </c>
      <c r="M612" s="739">
        <v>0</v>
      </c>
      <c r="N612" s="738">
        <v>2</v>
      </c>
      <c r="O612" s="821">
        <v>1</v>
      </c>
      <c r="P612" s="739">
        <v>0</v>
      </c>
      <c r="Q612" s="754"/>
      <c r="R612" s="738">
        <v>2</v>
      </c>
      <c r="S612" s="754">
        <v>1</v>
      </c>
      <c r="T612" s="821">
        <v>1</v>
      </c>
      <c r="U612" s="777">
        <v>1</v>
      </c>
    </row>
    <row r="613" spans="1:21" ht="14.4" customHeight="1" x14ac:dyDescent="0.3">
      <c r="A613" s="737">
        <v>7</v>
      </c>
      <c r="B613" s="738" t="s">
        <v>1972</v>
      </c>
      <c r="C613" s="738" t="s">
        <v>2209</v>
      </c>
      <c r="D613" s="819" t="s">
        <v>3275</v>
      </c>
      <c r="E613" s="820" t="s">
        <v>2238</v>
      </c>
      <c r="F613" s="738" t="s">
        <v>2204</v>
      </c>
      <c r="G613" s="738" t="s">
        <v>2580</v>
      </c>
      <c r="H613" s="738" t="s">
        <v>607</v>
      </c>
      <c r="I613" s="738" t="s">
        <v>2983</v>
      </c>
      <c r="J613" s="738" t="s">
        <v>2588</v>
      </c>
      <c r="K613" s="738" t="s">
        <v>2984</v>
      </c>
      <c r="L613" s="739">
        <v>969.48</v>
      </c>
      <c r="M613" s="739">
        <v>5816.88</v>
      </c>
      <c r="N613" s="738">
        <v>6</v>
      </c>
      <c r="O613" s="821">
        <v>1</v>
      </c>
      <c r="P613" s="739">
        <v>5816.88</v>
      </c>
      <c r="Q613" s="754">
        <v>1</v>
      </c>
      <c r="R613" s="738">
        <v>6</v>
      </c>
      <c r="S613" s="754">
        <v>1</v>
      </c>
      <c r="T613" s="821">
        <v>1</v>
      </c>
      <c r="U613" s="777">
        <v>1</v>
      </c>
    </row>
    <row r="614" spans="1:21" ht="14.4" customHeight="1" x14ac:dyDescent="0.3">
      <c r="A614" s="737">
        <v>7</v>
      </c>
      <c r="B614" s="738" t="s">
        <v>1972</v>
      </c>
      <c r="C614" s="738" t="s">
        <v>2209</v>
      </c>
      <c r="D614" s="819" t="s">
        <v>3275</v>
      </c>
      <c r="E614" s="820" t="s">
        <v>2238</v>
      </c>
      <c r="F614" s="738" t="s">
        <v>2204</v>
      </c>
      <c r="G614" s="738" t="s">
        <v>2580</v>
      </c>
      <c r="H614" s="738" t="s">
        <v>607</v>
      </c>
      <c r="I614" s="738" t="s">
        <v>2891</v>
      </c>
      <c r="J614" s="738" t="s">
        <v>2588</v>
      </c>
      <c r="K614" s="738" t="s">
        <v>2743</v>
      </c>
      <c r="L614" s="739">
        <v>1938.97</v>
      </c>
      <c r="M614" s="739">
        <v>15511.76</v>
      </c>
      <c r="N614" s="738">
        <v>8</v>
      </c>
      <c r="O614" s="821">
        <v>1</v>
      </c>
      <c r="P614" s="739">
        <v>15511.76</v>
      </c>
      <c r="Q614" s="754">
        <v>1</v>
      </c>
      <c r="R614" s="738">
        <v>8</v>
      </c>
      <c r="S614" s="754">
        <v>1</v>
      </c>
      <c r="T614" s="821">
        <v>1</v>
      </c>
      <c r="U614" s="777">
        <v>1</v>
      </c>
    </row>
    <row r="615" spans="1:21" ht="14.4" customHeight="1" x14ac:dyDescent="0.3">
      <c r="A615" s="737">
        <v>7</v>
      </c>
      <c r="B615" s="738" t="s">
        <v>1972</v>
      </c>
      <c r="C615" s="738" t="s">
        <v>2209</v>
      </c>
      <c r="D615" s="819" t="s">
        <v>3275</v>
      </c>
      <c r="E615" s="820" t="s">
        <v>2238</v>
      </c>
      <c r="F615" s="738" t="s">
        <v>2204</v>
      </c>
      <c r="G615" s="738" t="s">
        <v>2292</v>
      </c>
      <c r="H615" s="738" t="s">
        <v>562</v>
      </c>
      <c r="I615" s="738" t="s">
        <v>2593</v>
      </c>
      <c r="J615" s="738" t="s">
        <v>2294</v>
      </c>
      <c r="K615" s="738" t="s">
        <v>2594</v>
      </c>
      <c r="L615" s="739">
        <v>537.12</v>
      </c>
      <c r="M615" s="739">
        <v>4834.08</v>
      </c>
      <c r="N615" s="738">
        <v>9</v>
      </c>
      <c r="O615" s="821">
        <v>2.5</v>
      </c>
      <c r="P615" s="739">
        <v>2148.48</v>
      </c>
      <c r="Q615" s="754">
        <v>0.44444444444444448</v>
      </c>
      <c r="R615" s="738">
        <v>4</v>
      </c>
      <c r="S615" s="754">
        <v>0.44444444444444442</v>
      </c>
      <c r="T615" s="821">
        <v>1</v>
      </c>
      <c r="U615" s="777">
        <v>0.4</v>
      </c>
    </row>
    <row r="616" spans="1:21" ht="14.4" customHeight="1" x14ac:dyDescent="0.3">
      <c r="A616" s="737">
        <v>7</v>
      </c>
      <c r="B616" s="738" t="s">
        <v>1972</v>
      </c>
      <c r="C616" s="738" t="s">
        <v>2209</v>
      </c>
      <c r="D616" s="819" t="s">
        <v>3275</v>
      </c>
      <c r="E616" s="820" t="s">
        <v>2238</v>
      </c>
      <c r="F616" s="738" t="s">
        <v>2204</v>
      </c>
      <c r="G616" s="738" t="s">
        <v>2292</v>
      </c>
      <c r="H616" s="738" t="s">
        <v>562</v>
      </c>
      <c r="I616" s="738" t="s">
        <v>2595</v>
      </c>
      <c r="J616" s="738" t="s">
        <v>2294</v>
      </c>
      <c r="K616" s="738" t="s">
        <v>2596</v>
      </c>
      <c r="L616" s="739">
        <v>424.24</v>
      </c>
      <c r="M616" s="739">
        <v>424.24</v>
      </c>
      <c r="N616" s="738">
        <v>1</v>
      </c>
      <c r="O616" s="821">
        <v>1</v>
      </c>
      <c r="P616" s="739"/>
      <c r="Q616" s="754">
        <v>0</v>
      </c>
      <c r="R616" s="738"/>
      <c r="S616" s="754">
        <v>0</v>
      </c>
      <c r="T616" s="821"/>
      <c r="U616" s="777">
        <v>0</v>
      </c>
    </row>
    <row r="617" spans="1:21" ht="14.4" customHeight="1" x14ac:dyDescent="0.3">
      <c r="A617" s="737">
        <v>7</v>
      </c>
      <c r="B617" s="738" t="s">
        <v>1972</v>
      </c>
      <c r="C617" s="738" t="s">
        <v>2209</v>
      </c>
      <c r="D617" s="819" t="s">
        <v>3275</v>
      </c>
      <c r="E617" s="820" t="s">
        <v>2238</v>
      </c>
      <c r="F617" s="738" t="s">
        <v>2204</v>
      </c>
      <c r="G617" s="738" t="s">
        <v>2292</v>
      </c>
      <c r="H617" s="738" t="s">
        <v>562</v>
      </c>
      <c r="I617" s="738" t="s">
        <v>2293</v>
      </c>
      <c r="J617" s="738" t="s">
        <v>2294</v>
      </c>
      <c r="K617" s="738" t="s">
        <v>2295</v>
      </c>
      <c r="L617" s="739">
        <v>848.49</v>
      </c>
      <c r="M617" s="739">
        <v>27151.68</v>
      </c>
      <c r="N617" s="738">
        <v>32</v>
      </c>
      <c r="O617" s="821">
        <v>10.5</v>
      </c>
      <c r="P617" s="739">
        <v>17818.29</v>
      </c>
      <c r="Q617" s="754">
        <v>0.65625</v>
      </c>
      <c r="R617" s="738">
        <v>21</v>
      </c>
      <c r="S617" s="754">
        <v>0.65625</v>
      </c>
      <c r="T617" s="821">
        <v>6.5</v>
      </c>
      <c r="U617" s="777">
        <v>0.61904761904761907</v>
      </c>
    </row>
    <row r="618" spans="1:21" ht="14.4" customHeight="1" x14ac:dyDescent="0.3">
      <c r="A618" s="737">
        <v>7</v>
      </c>
      <c r="B618" s="738" t="s">
        <v>1972</v>
      </c>
      <c r="C618" s="738" t="s">
        <v>2209</v>
      </c>
      <c r="D618" s="819" t="s">
        <v>3275</v>
      </c>
      <c r="E618" s="820" t="s">
        <v>2238</v>
      </c>
      <c r="F618" s="738" t="s">
        <v>2204</v>
      </c>
      <c r="G618" s="738" t="s">
        <v>2292</v>
      </c>
      <c r="H618" s="738" t="s">
        <v>562</v>
      </c>
      <c r="I618" s="738" t="s">
        <v>2761</v>
      </c>
      <c r="J618" s="738" t="s">
        <v>2294</v>
      </c>
      <c r="K618" s="738" t="s">
        <v>2762</v>
      </c>
      <c r="L618" s="739">
        <v>478.07</v>
      </c>
      <c r="M618" s="739">
        <v>3346.49</v>
      </c>
      <c r="N618" s="738">
        <v>7</v>
      </c>
      <c r="O618" s="821">
        <v>1</v>
      </c>
      <c r="P618" s="739">
        <v>2390.35</v>
      </c>
      <c r="Q618" s="754">
        <v>0.7142857142857143</v>
      </c>
      <c r="R618" s="738">
        <v>5</v>
      </c>
      <c r="S618" s="754">
        <v>0.7142857142857143</v>
      </c>
      <c r="T618" s="821">
        <v>0.5</v>
      </c>
      <c r="U618" s="777">
        <v>0.5</v>
      </c>
    </row>
    <row r="619" spans="1:21" ht="14.4" customHeight="1" x14ac:dyDescent="0.3">
      <c r="A619" s="737">
        <v>7</v>
      </c>
      <c r="B619" s="738" t="s">
        <v>1972</v>
      </c>
      <c r="C619" s="738" t="s">
        <v>2209</v>
      </c>
      <c r="D619" s="819" t="s">
        <v>3275</v>
      </c>
      <c r="E619" s="820" t="s">
        <v>2238</v>
      </c>
      <c r="F619" s="738" t="s">
        <v>2204</v>
      </c>
      <c r="G619" s="738" t="s">
        <v>2292</v>
      </c>
      <c r="H619" s="738" t="s">
        <v>562</v>
      </c>
      <c r="I619" s="738" t="s">
        <v>3127</v>
      </c>
      <c r="J619" s="738" t="s">
        <v>3128</v>
      </c>
      <c r="K619" s="738" t="s">
        <v>3129</v>
      </c>
      <c r="L619" s="739">
        <v>763.63</v>
      </c>
      <c r="M619" s="739">
        <v>763.63</v>
      </c>
      <c r="N619" s="738">
        <v>1</v>
      </c>
      <c r="O619" s="821">
        <v>1</v>
      </c>
      <c r="P619" s="739"/>
      <c r="Q619" s="754">
        <v>0</v>
      </c>
      <c r="R619" s="738"/>
      <c r="S619" s="754">
        <v>0</v>
      </c>
      <c r="T619" s="821"/>
      <c r="U619" s="777">
        <v>0</v>
      </c>
    </row>
    <row r="620" spans="1:21" ht="14.4" customHeight="1" x14ac:dyDescent="0.3">
      <c r="A620" s="737">
        <v>7</v>
      </c>
      <c r="B620" s="738" t="s">
        <v>1972</v>
      </c>
      <c r="C620" s="738" t="s">
        <v>2209</v>
      </c>
      <c r="D620" s="819" t="s">
        <v>3275</v>
      </c>
      <c r="E620" s="820" t="s">
        <v>2238</v>
      </c>
      <c r="F620" s="738" t="s">
        <v>2204</v>
      </c>
      <c r="G620" s="738" t="s">
        <v>2384</v>
      </c>
      <c r="H620" s="738" t="s">
        <v>562</v>
      </c>
      <c r="I620" s="738" t="s">
        <v>753</v>
      </c>
      <c r="J620" s="738" t="s">
        <v>754</v>
      </c>
      <c r="K620" s="738" t="s">
        <v>2386</v>
      </c>
      <c r="L620" s="739">
        <v>107.27</v>
      </c>
      <c r="M620" s="739">
        <v>429.08</v>
      </c>
      <c r="N620" s="738">
        <v>4</v>
      </c>
      <c r="O620" s="821">
        <v>1.5</v>
      </c>
      <c r="P620" s="739">
        <v>429.08</v>
      </c>
      <c r="Q620" s="754">
        <v>1</v>
      </c>
      <c r="R620" s="738">
        <v>4</v>
      </c>
      <c r="S620" s="754">
        <v>1</v>
      </c>
      <c r="T620" s="821">
        <v>1.5</v>
      </c>
      <c r="U620" s="777">
        <v>1</v>
      </c>
    </row>
    <row r="621" spans="1:21" ht="14.4" customHeight="1" x14ac:dyDescent="0.3">
      <c r="A621" s="737">
        <v>7</v>
      </c>
      <c r="B621" s="738" t="s">
        <v>1972</v>
      </c>
      <c r="C621" s="738" t="s">
        <v>2209</v>
      </c>
      <c r="D621" s="819" t="s">
        <v>3275</v>
      </c>
      <c r="E621" s="820" t="s">
        <v>2238</v>
      </c>
      <c r="F621" s="738" t="s">
        <v>2204</v>
      </c>
      <c r="G621" s="738" t="s">
        <v>2384</v>
      </c>
      <c r="H621" s="738" t="s">
        <v>562</v>
      </c>
      <c r="I621" s="738" t="s">
        <v>2385</v>
      </c>
      <c r="J621" s="738" t="s">
        <v>754</v>
      </c>
      <c r="K621" s="738" t="s">
        <v>2386</v>
      </c>
      <c r="L621" s="739">
        <v>107.27</v>
      </c>
      <c r="M621" s="739">
        <v>214.54</v>
      </c>
      <c r="N621" s="738">
        <v>2</v>
      </c>
      <c r="O621" s="821">
        <v>1</v>
      </c>
      <c r="P621" s="739">
        <v>214.54</v>
      </c>
      <c r="Q621" s="754">
        <v>1</v>
      </c>
      <c r="R621" s="738">
        <v>2</v>
      </c>
      <c r="S621" s="754">
        <v>1</v>
      </c>
      <c r="T621" s="821">
        <v>1</v>
      </c>
      <c r="U621" s="777">
        <v>1</v>
      </c>
    </row>
    <row r="622" spans="1:21" ht="14.4" customHeight="1" x14ac:dyDescent="0.3">
      <c r="A622" s="737">
        <v>7</v>
      </c>
      <c r="B622" s="738" t="s">
        <v>1972</v>
      </c>
      <c r="C622" s="738" t="s">
        <v>2209</v>
      </c>
      <c r="D622" s="819" t="s">
        <v>3275</v>
      </c>
      <c r="E622" s="820" t="s">
        <v>2238</v>
      </c>
      <c r="F622" s="738" t="s">
        <v>2204</v>
      </c>
      <c r="G622" s="738" t="s">
        <v>2597</v>
      </c>
      <c r="H622" s="738" t="s">
        <v>562</v>
      </c>
      <c r="I622" s="738" t="s">
        <v>2598</v>
      </c>
      <c r="J622" s="738" t="s">
        <v>2599</v>
      </c>
      <c r="K622" s="738" t="s">
        <v>2600</v>
      </c>
      <c r="L622" s="739">
        <v>0</v>
      </c>
      <c r="M622" s="739">
        <v>0</v>
      </c>
      <c r="N622" s="738">
        <v>3</v>
      </c>
      <c r="O622" s="821">
        <v>2</v>
      </c>
      <c r="P622" s="739"/>
      <c r="Q622" s="754"/>
      <c r="R622" s="738"/>
      <c r="S622" s="754">
        <v>0</v>
      </c>
      <c r="T622" s="821"/>
      <c r="U622" s="777">
        <v>0</v>
      </c>
    </row>
    <row r="623" spans="1:21" ht="14.4" customHeight="1" x14ac:dyDescent="0.3">
      <c r="A623" s="737">
        <v>7</v>
      </c>
      <c r="B623" s="738" t="s">
        <v>1972</v>
      </c>
      <c r="C623" s="738" t="s">
        <v>2209</v>
      </c>
      <c r="D623" s="819" t="s">
        <v>3275</v>
      </c>
      <c r="E623" s="820" t="s">
        <v>2238</v>
      </c>
      <c r="F623" s="738" t="s">
        <v>2204</v>
      </c>
      <c r="G623" s="738" t="s">
        <v>3130</v>
      </c>
      <c r="H623" s="738" t="s">
        <v>562</v>
      </c>
      <c r="I623" s="738" t="s">
        <v>1597</v>
      </c>
      <c r="J623" s="738" t="s">
        <v>1598</v>
      </c>
      <c r="K623" s="738" t="s">
        <v>3131</v>
      </c>
      <c r="L623" s="739">
        <v>0</v>
      </c>
      <c r="M623" s="739">
        <v>0</v>
      </c>
      <c r="N623" s="738">
        <v>1</v>
      </c>
      <c r="O623" s="821">
        <v>1</v>
      </c>
      <c r="P623" s="739">
        <v>0</v>
      </c>
      <c r="Q623" s="754"/>
      <c r="R623" s="738">
        <v>1</v>
      </c>
      <c r="S623" s="754">
        <v>1</v>
      </c>
      <c r="T623" s="821">
        <v>1</v>
      </c>
      <c r="U623" s="777">
        <v>1</v>
      </c>
    </row>
    <row r="624" spans="1:21" ht="14.4" customHeight="1" x14ac:dyDescent="0.3">
      <c r="A624" s="737">
        <v>7</v>
      </c>
      <c r="B624" s="738" t="s">
        <v>1972</v>
      </c>
      <c r="C624" s="738" t="s">
        <v>2209</v>
      </c>
      <c r="D624" s="819" t="s">
        <v>3275</v>
      </c>
      <c r="E624" s="820" t="s">
        <v>2238</v>
      </c>
      <c r="F624" s="738" t="s">
        <v>2204</v>
      </c>
      <c r="G624" s="738" t="s">
        <v>2601</v>
      </c>
      <c r="H624" s="738" t="s">
        <v>562</v>
      </c>
      <c r="I624" s="738" t="s">
        <v>2602</v>
      </c>
      <c r="J624" s="738" t="s">
        <v>2603</v>
      </c>
      <c r="K624" s="738" t="s">
        <v>2604</v>
      </c>
      <c r="L624" s="739">
        <v>838.65</v>
      </c>
      <c r="M624" s="739">
        <v>2515.9499999999998</v>
      </c>
      <c r="N624" s="738">
        <v>3</v>
      </c>
      <c r="O624" s="821">
        <v>1</v>
      </c>
      <c r="P624" s="739">
        <v>2515.9499999999998</v>
      </c>
      <c r="Q624" s="754">
        <v>1</v>
      </c>
      <c r="R624" s="738">
        <v>3</v>
      </c>
      <c r="S624" s="754">
        <v>1</v>
      </c>
      <c r="T624" s="821">
        <v>1</v>
      </c>
      <c r="U624" s="777">
        <v>1</v>
      </c>
    </row>
    <row r="625" spans="1:21" ht="14.4" customHeight="1" x14ac:dyDescent="0.3">
      <c r="A625" s="737">
        <v>7</v>
      </c>
      <c r="B625" s="738" t="s">
        <v>1972</v>
      </c>
      <c r="C625" s="738" t="s">
        <v>2209</v>
      </c>
      <c r="D625" s="819" t="s">
        <v>3275</v>
      </c>
      <c r="E625" s="820" t="s">
        <v>2238</v>
      </c>
      <c r="F625" s="738" t="s">
        <v>2204</v>
      </c>
      <c r="G625" s="738" t="s">
        <v>2601</v>
      </c>
      <c r="H625" s="738" t="s">
        <v>562</v>
      </c>
      <c r="I625" s="738" t="s">
        <v>3132</v>
      </c>
      <c r="J625" s="738" t="s">
        <v>2603</v>
      </c>
      <c r="K625" s="738" t="s">
        <v>3133</v>
      </c>
      <c r="L625" s="739">
        <v>1677.3</v>
      </c>
      <c r="M625" s="739">
        <v>5031.8999999999996</v>
      </c>
      <c r="N625" s="738">
        <v>3</v>
      </c>
      <c r="O625" s="821">
        <v>1</v>
      </c>
      <c r="P625" s="739">
        <v>5031.8999999999996</v>
      </c>
      <c r="Q625" s="754">
        <v>1</v>
      </c>
      <c r="R625" s="738">
        <v>3</v>
      </c>
      <c r="S625" s="754">
        <v>1</v>
      </c>
      <c r="T625" s="821">
        <v>1</v>
      </c>
      <c r="U625" s="777">
        <v>1</v>
      </c>
    </row>
    <row r="626" spans="1:21" ht="14.4" customHeight="1" x14ac:dyDescent="0.3">
      <c r="A626" s="737">
        <v>7</v>
      </c>
      <c r="B626" s="738" t="s">
        <v>1972</v>
      </c>
      <c r="C626" s="738" t="s">
        <v>2209</v>
      </c>
      <c r="D626" s="819" t="s">
        <v>3275</v>
      </c>
      <c r="E626" s="820" t="s">
        <v>2238</v>
      </c>
      <c r="F626" s="738" t="s">
        <v>2204</v>
      </c>
      <c r="G626" s="738" t="s">
        <v>2525</v>
      </c>
      <c r="H626" s="738" t="s">
        <v>562</v>
      </c>
      <c r="I626" s="738" t="s">
        <v>929</v>
      </c>
      <c r="J626" s="738" t="s">
        <v>930</v>
      </c>
      <c r="K626" s="738" t="s">
        <v>2526</v>
      </c>
      <c r="L626" s="739">
        <v>60.9</v>
      </c>
      <c r="M626" s="739">
        <v>243.6</v>
      </c>
      <c r="N626" s="738">
        <v>4</v>
      </c>
      <c r="O626" s="821">
        <v>1</v>
      </c>
      <c r="P626" s="739">
        <v>121.8</v>
      </c>
      <c r="Q626" s="754">
        <v>0.5</v>
      </c>
      <c r="R626" s="738">
        <v>2</v>
      </c>
      <c r="S626" s="754">
        <v>0.5</v>
      </c>
      <c r="T626" s="821">
        <v>0.5</v>
      </c>
      <c r="U626" s="777">
        <v>0.5</v>
      </c>
    </row>
    <row r="627" spans="1:21" ht="14.4" customHeight="1" x14ac:dyDescent="0.3">
      <c r="A627" s="737">
        <v>7</v>
      </c>
      <c r="B627" s="738" t="s">
        <v>1972</v>
      </c>
      <c r="C627" s="738" t="s">
        <v>2209</v>
      </c>
      <c r="D627" s="819" t="s">
        <v>3275</v>
      </c>
      <c r="E627" s="820" t="s">
        <v>2238</v>
      </c>
      <c r="F627" s="738" t="s">
        <v>2204</v>
      </c>
      <c r="G627" s="738" t="s">
        <v>2537</v>
      </c>
      <c r="H627" s="738" t="s">
        <v>562</v>
      </c>
      <c r="I627" s="738" t="s">
        <v>3134</v>
      </c>
      <c r="J627" s="738" t="s">
        <v>2539</v>
      </c>
      <c r="K627" s="738"/>
      <c r="L627" s="739">
        <v>0</v>
      </c>
      <c r="M627" s="739">
        <v>0</v>
      </c>
      <c r="N627" s="738">
        <v>1</v>
      </c>
      <c r="O627" s="821">
        <v>1</v>
      </c>
      <c r="P627" s="739"/>
      <c r="Q627" s="754"/>
      <c r="R627" s="738"/>
      <c r="S627" s="754">
        <v>0</v>
      </c>
      <c r="T627" s="821"/>
      <c r="U627" s="777">
        <v>0</v>
      </c>
    </row>
    <row r="628" spans="1:21" ht="14.4" customHeight="1" x14ac:dyDescent="0.3">
      <c r="A628" s="737">
        <v>7</v>
      </c>
      <c r="B628" s="738" t="s">
        <v>1972</v>
      </c>
      <c r="C628" s="738" t="s">
        <v>2209</v>
      </c>
      <c r="D628" s="819" t="s">
        <v>3275</v>
      </c>
      <c r="E628" s="820" t="s">
        <v>2238</v>
      </c>
      <c r="F628" s="738" t="s">
        <v>2204</v>
      </c>
      <c r="G628" s="738" t="s">
        <v>2537</v>
      </c>
      <c r="H628" s="738" t="s">
        <v>562</v>
      </c>
      <c r="I628" s="738" t="s">
        <v>3135</v>
      </c>
      <c r="J628" s="738" t="s">
        <v>2539</v>
      </c>
      <c r="K628" s="738"/>
      <c r="L628" s="739">
        <v>0</v>
      </c>
      <c r="M628" s="739">
        <v>0</v>
      </c>
      <c r="N628" s="738">
        <v>3</v>
      </c>
      <c r="O628" s="821">
        <v>1</v>
      </c>
      <c r="P628" s="739"/>
      <c r="Q628" s="754"/>
      <c r="R628" s="738"/>
      <c r="S628" s="754">
        <v>0</v>
      </c>
      <c r="T628" s="821"/>
      <c r="U628" s="777">
        <v>0</v>
      </c>
    </row>
    <row r="629" spans="1:21" ht="14.4" customHeight="1" x14ac:dyDescent="0.3">
      <c r="A629" s="737">
        <v>7</v>
      </c>
      <c r="B629" s="738" t="s">
        <v>1972</v>
      </c>
      <c r="C629" s="738" t="s">
        <v>2209</v>
      </c>
      <c r="D629" s="819" t="s">
        <v>3275</v>
      </c>
      <c r="E629" s="820" t="s">
        <v>2238</v>
      </c>
      <c r="F629" s="738" t="s">
        <v>2204</v>
      </c>
      <c r="G629" s="738" t="s">
        <v>2612</v>
      </c>
      <c r="H629" s="738" t="s">
        <v>562</v>
      </c>
      <c r="I629" s="738" t="s">
        <v>2613</v>
      </c>
      <c r="J629" s="738" t="s">
        <v>2614</v>
      </c>
      <c r="K629" s="738" t="s">
        <v>2615</v>
      </c>
      <c r="L629" s="739">
        <v>6822.19</v>
      </c>
      <c r="M629" s="739">
        <v>20466.57</v>
      </c>
      <c r="N629" s="738">
        <v>3</v>
      </c>
      <c r="O629" s="821">
        <v>3</v>
      </c>
      <c r="P629" s="739">
        <v>20466.57</v>
      </c>
      <c r="Q629" s="754">
        <v>1</v>
      </c>
      <c r="R629" s="738">
        <v>3</v>
      </c>
      <c r="S629" s="754">
        <v>1</v>
      </c>
      <c r="T629" s="821">
        <v>3</v>
      </c>
      <c r="U629" s="777">
        <v>1</v>
      </c>
    </row>
    <row r="630" spans="1:21" ht="14.4" customHeight="1" x14ac:dyDescent="0.3">
      <c r="A630" s="737">
        <v>7</v>
      </c>
      <c r="B630" s="738" t="s">
        <v>1972</v>
      </c>
      <c r="C630" s="738" t="s">
        <v>2209</v>
      </c>
      <c r="D630" s="819" t="s">
        <v>3275</v>
      </c>
      <c r="E630" s="820" t="s">
        <v>2238</v>
      </c>
      <c r="F630" s="738" t="s">
        <v>2204</v>
      </c>
      <c r="G630" s="738" t="s">
        <v>2616</v>
      </c>
      <c r="H630" s="738" t="s">
        <v>607</v>
      </c>
      <c r="I630" s="738" t="s">
        <v>2617</v>
      </c>
      <c r="J630" s="738" t="s">
        <v>2618</v>
      </c>
      <c r="K630" s="738" t="s">
        <v>2619</v>
      </c>
      <c r="L630" s="739">
        <v>105.08</v>
      </c>
      <c r="M630" s="739">
        <v>630.48</v>
      </c>
      <c r="N630" s="738">
        <v>6</v>
      </c>
      <c r="O630" s="821">
        <v>1.5</v>
      </c>
      <c r="P630" s="739">
        <v>420.32</v>
      </c>
      <c r="Q630" s="754">
        <v>0.66666666666666663</v>
      </c>
      <c r="R630" s="738">
        <v>4</v>
      </c>
      <c r="S630" s="754">
        <v>0.66666666666666663</v>
      </c>
      <c r="T630" s="821">
        <v>1</v>
      </c>
      <c r="U630" s="777">
        <v>0.66666666666666663</v>
      </c>
    </row>
    <row r="631" spans="1:21" ht="14.4" customHeight="1" x14ac:dyDescent="0.3">
      <c r="A631" s="737">
        <v>7</v>
      </c>
      <c r="B631" s="738" t="s">
        <v>1972</v>
      </c>
      <c r="C631" s="738" t="s">
        <v>2209</v>
      </c>
      <c r="D631" s="819" t="s">
        <v>3275</v>
      </c>
      <c r="E631" s="820" t="s">
        <v>2238</v>
      </c>
      <c r="F631" s="738" t="s">
        <v>2204</v>
      </c>
      <c r="G631" s="738" t="s">
        <v>3136</v>
      </c>
      <c r="H631" s="738" t="s">
        <v>562</v>
      </c>
      <c r="I631" s="738" t="s">
        <v>3137</v>
      </c>
      <c r="J631" s="738" t="s">
        <v>3138</v>
      </c>
      <c r="K631" s="738" t="s">
        <v>3139</v>
      </c>
      <c r="L631" s="739">
        <v>0</v>
      </c>
      <c r="M631" s="739">
        <v>0</v>
      </c>
      <c r="N631" s="738">
        <v>1</v>
      </c>
      <c r="O631" s="821">
        <v>1</v>
      </c>
      <c r="P631" s="739">
        <v>0</v>
      </c>
      <c r="Q631" s="754"/>
      <c r="R631" s="738">
        <v>1</v>
      </c>
      <c r="S631" s="754">
        <v>1</v>
      </c>
      <c r="T631" s="821">
        <v>1</v>
      </c>
      <c r="U631" s="777">
        <v>1</v>
      </c>
    </row>
    <row r="632" spans="1:21" ht="14.4" customHeight="1" x14ac:dyDescent="0.3">
      <c r="A632" s="737">
        <v>7</v>
      </c>
      <c r="B632" s="738" t="s">
        <v>1972</v>
      </c>
      <c r="C632" s="738" t="s">
        <v>2209</v>
      </c>
      <c r="D632" s="819" t="s">
        <v>3275</v>
      </c>
      <c r="E632" s="820" t="s">
        <v>2238</v>
      </c>
      <c r="F632" s="738" t="s">
        <v>2204</v>
      </c>
      <c r="G632" s="738" t="s">
        <v>2776</v>
      </c>
      <c r="H632" s="738" t="s">
        <v>562</v>
      </c>
      <c r="I632" s="738" t="s">
        <v>715</v>
      </c>
      <c r="J632" s="738" t="s">
        <v>2777</v>
      </c>
      <c r="K632" s="738" t="s">
        <v>3011</v>
      </c>
      <c r="L632" s="739">
        <v>24.37</v>
      </c>
      <c r="M632" s="739">
        <v>48.74</v>
      </c>
      <c r="N632" s="738">
        <v>2</v>
      </c>
      <c r="O632" s="821">
        <v>1.5</v>
      </c>
      <c r="P632" s="739">
        <v>24.37</v>
      </c>
      <c r="Q632" s="754">
        <v>0.5</v>
      </c>
      <c r="R632" s="738">
        <v>1</v>
      </c>
      <c r="S632" s="754">
        <v>0.5</v>
      </c>
      <c r="T632" s="821">
        <v>1</v>
      </c>
      <c r="U632" s="777">
        <v>0.66666666666666663</v>
      </c>
    </row>
    <row r="633" spans="1:21" ht="14.4" customHeight="1" x14ac:dyDescent="0.3">
      <c r="A633" s="737">
        <v>7</v>
      </c>
      <c r="B633" s="738" t="s">
        <v>1972</v>
      </c>
      <c r="C633" s="738" t="s">
        <v>2209</v>
      </c>
      <c r="D633" s="819" t="s">
        <v>3275</v>
      </c>
      <c r="E633" s="820" t="s">
        <v>2238</v>
      </c>
      <c r="F633" s="738" t="s">
        <v>2204</v>
      </c>
      <c r="G633" s="738" t="s">
        <v>2776</v>
      </c>
      <c r="H633" s="738" t="s">
        <v>562</v>
      </c>
      <c r="I633" s="738" t="s">
        <v>1022</v>
      </c>
      <c r="J633" s="738" t="s">
        <v>2777</v>
      </c>
      <c r="K633" s="738" t="s">
        <v>2778</v>
      </c>
      <c r="L633" s="739">
        <v>38.590000000000003</v>
      </c>
      <c r="M633" s="739">
        <v>77.180000000000007</v>
      </c>
      <c r="N633" s="738">
        <v>2</v>
      </c>
      <c r="O633" s="821">
        <v>1</v>
      </c>
      <c r="P633" s="739">
        <v>77.180000000000007</v>
      </c>
      <c r="Q633" s="754">
        <v>1</v>
      </c>
      <c r="R633" s="738">
        <v>2</v>
      </c>
      <c r="S633" s="754">
        <v>1</v>
      </c>
      <c r="T633" s="821">
        <v>1</v>
      </c>
      <c r="U633" s="777">
        <v>1</v>
      </c>
    </row>
    <row r="634" spans="1:21" ht="14.4" customHeight="1" x14ac:dyDescent="0.3">
      <c r="A634" s="737">
        <v>7</v>
      </c>
      <c r="B634" s="738" t="s">
        <v>1972</v>
      </c>
      <c r="C634" s="738" t="s">
        <v>2209</v>
      </c>
      <c r="D634" s="819" t="s">
        <v>3275</v>
      </c>
      <c r="E634" s="820" t="s">
        <v>2238</v>
      </c>
      <c r="F634" s="738" t="s">
        <v>2204</v>
      </c>
      <c r="G634" s="738" t="s">
        <v>2776</v>
      </c>
      <c r="H634" s="738" t="s">
        <v>562</v>
      </c>
      <c r="I634" s="738" t="s">
        <v>3140</v>
      </c>
      <c r="J634" s="738" t="s">
        <v>2777</v>
      </c>
      <c r="K634" s="738" t="s">
        <v>3141</v>
      </c>
      <c r="L634" s="739">
        <v>0</v>
      </c>
      <c r="M634" s="739">
        <v>0</v>
      </c>
      <c r="N634" s="738">
        <v>1</v>
      </c>
      <c r="O634" s="821">
        <v>0.5</v>
      </c>
      <c r="P634" s="739">
        <v>0</v>
      </c>
      <c r="Q634" s="754"/>
      <c r="R634" s="738">
        <v>1</v>
      </c>
      <c r="S634" s="754">
        <v>1</v>
      </c>
      <c r="T634" s="821">
        <v>0.5</v>
      </c>
      <c r="U634" s="777">
        <v>1</v>
      </c>
    </row>
    <row r="635" spans="1:21" ht="14.4" customHeight="1" x14ac:dyDescent="0.3">
      <c r="A635" s="737">
        <v>7</v>
      </c>
      <c r="B635" s="738" t="s">
        <v>1972</v>
      </c>
      <c r="C635" s="738" t="s">
        <v>2209</v>
      </c>
      <c r="D635" s="819" t="s">
        <v>3275</v>
      </c>
      <c r="E635" s="820" t="s">
        <v>2238</v>
      </c>
      <c r="F635" s="738" t="s">
        <v>2204</v>
      </c>
      <c r="G635" s="738" t="s">
        <v>2781</v>
      </c>
      <c r="H635" s="738" t="s">
        <v>562</v>
      </c>
      <c r="I635" s="738" t="s">
        <v>2782</v>
      </c>
      <c r="J635" s="738" t="s">
        <v>2783</v>
      </c>
      <c r="K635" s="738" t="s">
        <v>2784</v>
      </c>
      <c r="L635" s="739">
        <v>1567.35</v>
      </c>
      <c r="M635" s="739">
        <v>9404.0999999999985</v>
      </c>
      <c r="N635" s="738">
        <v>6</v>
      </c>
      <c r="O635" s="821">
        <v>2.5</v>
      </c>
      <c r="P635" s="739">
        <v>9404.0999999999985</v>
      </c>
      <c r="Q635" s="754">
        <v>1</v>
      </c>
      <c r="R635" s="738">
        <v>6</v>
      </c>
      <c r="S635" s="754">
        <v>1</v>
      </c>
      <c r="T635" s="821">
        <v>2.5</v>
      </c>
      <c r="U635" s="777">
        <v>1</v>
      </c>
    </row>
    <row r="636" spans="1:21" ht="14.4" customHeight="1" x14ac:dyDescent="0.3">
      <c r="A636" s="737">
        <v>7</v>
      </c>
      <c r="B636" s="738" t="s">
        <v>1972</v>
      </c>
      <c r="C636" s="738" t="s">
        <v>2209</v>
      </c>
      <c r="D636" s="819" t="s">
        <v>3275</v>
      </c>
      <c r="E636" s="820" t="s">
        <v>2238</v>
      </c>
      <c r="F636" s="738" t="s">
        <v>2204</v>
      </c>
      <c r="G636" s="738" t="s">
        <v>2781</v>
      </c>
      <c r="H636" s="738" t="s">
        <v>562</v>
      </c>
      <c r="I636" s="738" t="s">
        <v>3142</v>
      </c>
      <c r="J636" s="738" t="s">
        <v>3143</v>
      </c>
      <c r="K636" s="738" t="s">
        <v>3144</v>
      </c>
      <c r="L636" s="739">
        <v>1567.35</v>
      </c>
      <c r="M636" s="739">
        <v>7836.75</v>
      </c>
      <c r="N636" s="738">
        <v>5</v>
      </c>
      <c r="O636" s="821">
        <v>1</v>
      </c>
      <c r="P636" s="739">
        <v>7836.75</v>
      </c>
      <c r="Q636" s="754">
        <v>1</v>
      </c>
      <c r="R636" s="738">
        <v>5</v>
      </c>
      <c r="S636" s="754">
        <v>1</v>
      </c>
      <c r="T636" s="821">
        <v>1</v>
      </c>
      <c r="U636" s="777">
        <v>1</v>
      </c>
    </row>
    <row r="637" spans="1:21" ht="14.4" customHeight="1" x14ac:dyDescent="0.3">
      <c r="A637" s="737">
        <v>7</v>
      </c>
      <c r="B637" s="738" t="s">
        <v>1972</v>
      </c>
      <c r="C637" s="738" t="s">
        <v>2209</v>
      </c>
      <c r="D637" s="819" t="s">
        <v>3275</v>
      </c>
      <c r="E637" s="820" t="s">
        <v>2238</v>
      </c>
      <c r="F637" s="738" t="s">
        <v>2204</v>
      </c>
      <c r="G637" s="738" t="s">
        <v>2785</v>
      </c>
      <c r="H637" s="738" t="s">
        <v>562</v>
      </c>
      <c r="I637" s="738" t="s">
        <v>2786</v>
      </c>
      <c r="J637" s="738" t="s">
        <v>2787</v>
      </c>
      <c r="K637" s="738" t="s">
        <v>2788</v>
      </c>
      <c r="L637" s="739">
        <v>64.56</v>
      </c>
      <c r="M637" s="739">
        <v>322.8</v>
      </c>
      <c r="N637" s="738">
        <v>5</v>
      </c>
      <c r="O637" s="821">
        <v>2</v>
      </c>
      <c r="P637" s="739">
        <v>129.12</v>
      </c>
      <c r="Q637" s="754">
        <v>0.4</v>
      </c>
      <c r="R637" s="738">
        <v>2</v>
      </c>
      <c r="S637" s="754">
        <v>0.4</v>
      </c>
      <c r="T637" s="821">
        <v>1.5</v>
      </c>
      <c r="U637" s="777">
        <v>0.75</v>
      </c>
    </row>
    <row r="638" spans="1:21" ht="14.4" customHeight="1" x14ac:dyDescent="0.3">
      <c r="A638" s="737">
        <v>7</v>
      </c>
      <c r="B638" s="738" t="s">
        <v>1972</v>
      </c>
      <c r="C638" s="738" t="s">
        <v>2209</v>
      </c>
      <c r="D638" s="819" t="s">
        <v>3275</v>
      </c>
      <c r="E638" s="820" t="s">
        <v>2238</v>
      </c>
      <c r="F638" s="738" t="s">
        <v>2204</v>
      </c>
      <c r="G638" s="738" t="s">
        <v>3145</v>
      </c>
      <c r="H638" s="738" t="s">
        <v>562</v>
      </c>
      <c r="I638" s="738" t="s">
        <v>3146</v>
      </c>
      <c r="J638" s="738" t="s">
        <v>3147</v>
      </c>
      <c r="K638" s="738" t="s">
        <v>2054</v>
      </c>
      <c r="L638" s="739">
        <v>38.56</v>
      </c>
      <c r="M638" s="739">
        <v>347.04</v>
      </c>
      <c r="N638" s="738">
        <v>9</v>
      </c>
      <c r="O638" s="821">
        <v>2.5</v>
      </c>
      <c r="P638" s="739">
        <v>77.12</v>
      </c>
      <c r="Q638" s="754">
        <v>0.22222222222222221</v>
      </c>
      <c r="R638" s="738">
        <v>2</v>
      </c>
      <c r="S638" s="754">
        <v>0.22222222222222221</v>
      </c>
      <c r="T638" s="821">
        <v>1.5</v>
      </c>
      <c r="U638" s="777">
        <v>0.6</v>
      </c>
    </row>
    <row r="639" spans="1:21" ht="14.4" customHeight="1" x14ac:dyDescent="0.3">
      <c r="A639" s="737">
        <v>7</v>
      </c>
      <c r="B639" s="738" t="s">
        <v>1972</v>
      </c>
      <c r="C639" s="738" t="s">
        <v>2209</v>
      </c>
      <c r="D639" s="819" t="s">
        <v>3275</v>
      </c>
      <c r="E639" s="820" t="s">
        <v>2238</v>
      </c>
      <c r="F639" s="738" t="s">
        <v>2204</v>
      </c>
      <c r="G639" s="738" t="s">
        <v>2620</v>
      </c>
      <c r="H639" s="738" t="s">
        <v>562</v>
      </c>
      <c r="I639" s="738" t="s">
        <v>2621</v>
      </c>
      <c r="J639" s="738" t="s">
        <v>2622</v>
      </c>
      <c r="K639" s="738" t="s">
        <v>2059</v>
      </c>
      <c r="L639" s="739">
        <v>208.18</v>
      </c>
      <c r="M639" s="739">
        <v>208.18</v>
      </c>
      <c r="N639" s="738">
        <v>1</v>
      </c>
      <c r="O639" s="821">
        <v>1</v>
      </c>
      <c r="P639" s="739"/>
      <c r="Q639" s="754">
        <v>0</v>
      </c>
      <c r="R639" s="738"/>
      <c r="S639" s="754">
        <v>0</v>
      </c>
      <c r="T639" s="821"/>
      <c r="U639" s="777">
        <v>0</v>
      </c>
    </row>
    <row r="640" spans="1:21" ht="14.4" customHeight="1" x14ac:dyDescent="0.3">
      <c r="A640" s="737">
        <v>7</v>
      </c>
      <c r="B640" s="738" t="s">
        <v>1972</v>
      </c>
      <c r="C640" s="738" t="s">
        <v>2209</v>
      </c>
      <c r="D640" s="819" t="s">
        <v>3275</v>
      </c>
      <c r="E640" s="820" t="s">
        <v>2238</v>
      </c>
      <c r="F640" s="738" t="s">
        <v>2204</v>
      </c>
      <c r="G640" s="738" t="s">
        <v>2620</v>
      </c>
      <c r="H640" s="738" t="s">
        <v>562</v>
      </c>
      <c r="I640" s="738" t="s">
        <v>2797</v>
      </c>
      <c r="J640" s="738" t="s">
        <v>2622</v>
      </c>
      <c r="K640" s="738" t="s">
        <v>2153</v>
      </c>
      <c r="L640" s="739">
        <v>383.18</v>
      </c>
      <c r="M640" s="739">
        <v>1532.72</v>
      </c>
      <c r="N640" s="738">
        <v>4</v>
      </c>
      <c r="O640" s="821">
        <v>2</v>
      </c>
      <c r="P640" s="739">
        <v>1532.72</v>
      </c>
      <c r="Q640" s="754">
        <v>1</v>
      </c>
      <c r="R640" s="738">
        <v>4</v>
      </c>
      <c r="S640" s="754">
        <v>1</v>
      </c>
      <c r="T640" s="821">
        <v>2</v>
      </c>
      <c r="U640" s="777">
        <v>1</v>
      </c>
    </row>
    <row r="641" spans="1:21" ht="14.4" customHeight="1" x14ac:dyDescent="0.3">
      <c r="A641" s="737">
        <v>7</v>
      </c>
      <c r="B641" s="738" t="s">
        <v>1972</v>
      </c>
      <c r="C641" s="738" t="s">
        <v>2209</v>
      </c>
      <c r="D641" s="819" t="s">
        <v>3275</v>
      </c>
      <c r="E641" s="820" t="s">
        <v>2238</v>
      </c>
      <c r="F641" s="738" t="s">
        <v>2204</v>
      </c>
      <c r="G641" s="738" t="s">
        <v>2625</v>
      </c>
      <c r="H641" s="738" t="s">
        <v>562</v>
      </c>
      <c r="I641" s="738" t="s">
        <v>2626</v>
      </c>
      <c r="J641" s="738" t="s">
        <v>2627</v>
      </c>
      <c r="K641" s="738" t="s">
        <v>2628</v>
      </c>
      <c r="L641" s="739">
        <v>155.24</v>
      </c>
      <c r="M641" s="739">
        <v>155.24</v>
      </c>
      <c r="N641" s="738">
        <v>1</v>
      </c>
      <c r="O641" s="821">
        <v>0.5</v>
      </c>
      <c r="P641" s="739"/>
      <c r="Q641" s="754">
        <v>0</v>
      </c>
      <c r="R641" s="738"/>
      <c r="S641" s="754">
        <v>0</v>
      </c>
      <c r="T641" s="821"/>
      <c r="U641" s="777">
        <v>0</v>
      </c>
    </row>
    <row r="642" spans="1:21" ht="14.4" customHeight="1" x14ac:dyDescent="0.3">
      <c r="A642" s="737">
        <v>7</v>
      </c>
      <c r="B642" s="738" t="s">
        <v>1972</v>
      </c>
      <c r="C642" s="738" t="s">
        <v>2209</v>
      </c>
      <c r="D642" s="819" t="s">
        <v>3275</v>
      </c>
      <c r="E642" s="820" t="s">
        <v>2238</v>
      </c>
      <c r="F642" s="738" t="s">
        <v>2204</v>
      </c>
      <c r="G642" s="738" t="s">
        <v>2261</v>
      </c>
      <c r="H642" s="738" t="s">
        <v>607</v>
      </c>
      <c r="I642" s="738" t="s">
        <v>2304</v>
      </c>
      <c r="J642" s="738" t="s">
        <v>1216</v>
      </c>
      <c r="K642" s="738" t="s">
        <v>2193</v>
      </c>
      <c r="L642" s="739">
        <v>48.42</v>
      </c>
      <c r="M642" s="739">
        <v>193.68</v>
      </c>
      <c r="N642" s="738">
        <v>4</v>
      </c>
      <c r="O642" s="821">
        <v>0.5</v>
      </c>
      <c r="P642" s="739"/>
      <c r="Q642" s="754">
        <v>0</v>
      </c>
      <c r="R642" s="738"/>
      <c r="S642" s="754">
        <v>0</v>
      </c>
      <c r="T642" s="821"/>
      <c r="U642" s="777">
        <v>0</v>
      </c>
    </row>
    <row r="643" spans="1:21" ht="14.4" customHeight="1" x14ac:dyDescent="0.3">
      <c r="A643" s="737">
        <v>7</v>
      </c>
      <c r="B643" s="738" t="s">
        <v>1972</v>
      </c>
      <c r="C643" s="738" t="s">
        <v>2209</v>
      </c>
      <c r="D643" s="819" t="s">
        <v>3275</v>
      </c>
      <c r="E643" s="820" t="s">
        <v>2238</v>
      </c>
      <c r="F643" s="738" t="s">
        <v>2204</v>
      </c>
      <c r="G643" s="738" t="s">
        <v>2261</v>
      </c>
      <c r="H643" s="738" t="s">
        <v>562</v>
      </c>
      <c r="I643" s="738" t="s">
        <v>1215</v>
      </c>
      <c r="J643" s="738" t="s">
        <v>1216</v>
      </c>
      <c r="K643" s="738" t="s">
        <v>2262</v>
      </c>
      <c r="L643" s="739">
        <v>48.42</v>
      </c>
      <c r="M643" s="739">
        <v>48.42</v>
      </c>
      <c r="N643" s="738">
        <v>1</v>
      </c>
      <c r="O643" s="821">
        <v>0.5</v>
      </c>
      <c r="P643" s="739">
        <v>48.42</v>
      </c>
      <c r="Q643" s="754">
        <v>1</v>
      </c>
      <c r="R643" s="738">
        <v>1</v>
      </c>
      <c r="S643" s="754">
        <v>1</v>
      </c>
      <c r="T643" s="821">
        <v>0.5</v>
      </c>
      <c r="U643" s="777">
        <v>1</v>
      </c>
    </row>
    <row r="644" spans="1:21" ht="14.4" customHeight="1" x14ac:dyDescent="0.3">
      <c r="A644" s="737">
        <v>7</v>
      </c>
      <c r="B644" s="738" t="s">
        <v>1972</v>
      </c>
      <c r="C644" s="738" t="s">
        <v>2209</v>
      </c>
      <c r="D644" s="819" t="s">
        <v>3275</v>
      </c>
      <c r="E644" s="820" t="s">
        <v>2238</v>
      </c>
      <c r="F644" s="738" t="s">
        <v>2204</v>
      </c>
      <c r="G644" s="738" t="s">
        <v>2246</v>
      </c>
      <c r="H644" s="738" t="s">
        <v>562</v>
      </c>
      <c r="I644" s="738" t="s">
        <v>2247</v>
      </c>
      <c r="J644" s="738" t="s">
        <v>1317</v>
      </c>
      <c r="K644" s="738" t="s">
        <v>2248</v>
      </c>
      <c r="L644" s="739">
        <v>185.26</v>
      </c>
      <c r="M644" s="739">
        <v>185.26</v>
      </c>
      <c r="N644" s="738">
        <v>1</v>
      </c>
      <c r="O644" s="821">
        <v>0.5</v>
      </c>
      <c r="P644" s="739"/>
      <c r="Q644" s="754">
        <v>0</v>
      </c>
      <c r="R644" s="738"/>
      <c r="S644" s="754">
        <v>0</v>
      </c>
      <c r="T644" s="821"/>
      <c r="U644" s="777">
        <v>0</v>
      </c>
    </row>
    <row r="645" spans="1:21" ht="14.4" customHeight="1" x14ac:dyDescent="0.3">
      <c r="A645" s="737">
        <v>7</v>
      </c>
      <c r="B645" s="738" t="s">
        <v>1972</v>
      </c>
      <c r="C645" s="738" t="s">
        <v>2209</v>
      </c>
      <c r="D645" s="819" t="s">
        <v>3275</v>
      </c>
      <c r="E645" s="820" t="s">
        <v>2238</v>
      </c>
      <c r="F645" s="738" t="s">
        <v>2204</v>
      </c>
      <c r="G645" s="738" t="s">
        <v>2798</v>
      </c>
      <c r="H645" s="738" t="s">
        <v>607</v>
      </c>
      <c r="I645" s="738" t="s">
        <v>3148</v>
      </c>
      <c r="J645" s="738" t="s">
        <v>3149</v>
      </c>
      <c r="K645" s="738" t="s">
        <v>3150</v>
      </c>
      <c r="L645" s="739">
        <v>668.54</v>
      </c>
      <c r="M645" s="739">
        <v>668.54</v>
      </c>
      <c r="N645" s="738">
        <v>1</v>
      </c>
      <c r="O645" s="821">
        <v>1</v>
      </c>
      <c r="P645" s="739">
        <v>668.54</v>
      </c>
      <c r="Q645" s="754">
        <v>1</v>
      </c>
      <c r="R645" s="738">
        <v>1</v>
      </c>
      <c r="S645" s="754">
        <v>1</v>
      </c>
      <c r="T645" s="821">
        <v>1</v>
      </c>
      <c r="U645" s="777">
        <v>1</v>
      </c>
    </row>
    <row r="646" spans="1:21" ht="14.4" customHeight="1" x14ac:dyDescent="0.3">
      <c r="A646" s="737">
        <v>7</v>
      </c>
      <c r="B646" s="738" t="s">
        <v>1972</v>
      </c>
      <c r="C646" s="738" t="s">
        <v>2209</v>
      </c>
      <c r="D646" s="819" t="s">
        <v>3275</v>
      </c>
      <c r="E646" s="820" t="s">
        <v>2238</v>
      </c>
      <c r="F646" s="738" t="s">
        <v>2204</v>
      </c>
      <c r="G646" s="738" t="s">
        <v>2629</v>
      </c>
      <c r="H646" s="738" t="s">
        <v>562</v>
      </c>
      <c r="I646" s="738" t="s">
        <v>2802</v>
      </c>
      <c r="J646" s="738" t="s">
        <v>2631</v>
      </c>
      <c r="K646" s="738" t="s">
        <v>2803</v>
      </c>
      <c r="L646" s="739">
        <v>3354.59</v>
      </c>
      <c r="M646" s="739">
        <v>53673.44000000001</v>
      </c>
      <c r="N646" s="738">
        <v>16</v>
      </c>
      <c r="O646" s="821">
        <v>5</v>
      </c>
      <c r="P646" s="739">
        <v>53673.44000000001</v>
      </c>
      <c r="Q646" s="754">
        <v>1</v>
      </c>
      <c r="R646" s="738">
        <v>16</v>
      </c>
      <c r="S646" s="754">
        <v>1</v>
      </c>
      <c r="T646" s="821">
        <v>5</v>
      </c>
      <c r="U646" s="777">
        <v>1</v>
      </c>
    </row>
    <row r="647" spans="1:21" ht="14.4" customHeight="1" x14ac:dyDescent="0.3">
      <c r="A647" s="737">
        <v>7</v>
      </c>
      <c r="B647" s="738" t="s">
        <v>1972</v>
      </c>
      <c r="C647" s="738" t="s">
        <v>2209</v>
      </c>
      <c r="D647" s="819" t="s">
        <v>3275</v>
      </c>
      <c r="E647" s="820" t="s">
        <v>2238</v>
      </c>
      <c r="F647" s="738" t="s">
        <v>2204</v>
      </c>
      <c r="G647" s="738" t="s">
        <v>2629</v>
      </c>
      <c r="H647" s="738" t="s">
        <v>562</v>
      </c>
      <c r="I647" s="738" t="s">
        <v>2709</v>
      </c>
      <c r="J647" s="738" t="s">
        <v>2631</v>
      </c>
      <c r="K647" s="738" t="s">
        <v>2638</v>
      </c>
      <c r="L647" s="739">
        <v>908.53</v>
      </c>
      <c r="M647" s="739">
        <v>3634.12</v>
      </c>
      <c r="N647" s="738">
        <v>4</v>
      </c>
      <c r="O647" s="821">
        <v>2</v>
      </c>
      <c r="P647" s="739"/>
      <c r="Q647" s="754">
        <v>0</v>
      </c>
      <c r="R647" s="738"/>
      <c r="S647" s="754">
        <v>0</v>
      </c>
      <c r="T647" s="821"/>
      <c r="U647" s="777">
        <v>0</v>
      </c>
    </row>
    <row r="648" spans="1:21" ht="14.4" customHeight="1" x14ac:dyDescent="0.3">
      <c r="A648" s="737">
        <v>7</v>
      </c>
      <c r="B648" s="738" t="s">
        <v>1972</v>
      </c>
      <c r="C648" s="738" t="s">
        <v>2209</v>
      </c>
      <c r="D648" s="819" t="s">
        <v>3275</v>
      </c>
      <c r="E648" s="820" t="s">
        <v>2238</v>
      </c>
      <c r="F648" s="738" t="s">
        <v>2204</v>
      </c>
      <c r="G648" s="738" t="s">
        <v>2629</v>
      </c>
      <c r="H648" s="738" t="s">
        <v>562</v>
      </c>
      <c r="I648" s="738" t="s">
        <v>2630</v>
      </c>
      <c r="J648" s="738" t="s">
        <v>2631</v>
      </c>
      <c r="K648" s="738" t="s">
        <v>2632</v>
      </c>
      <c r="L648" s="739">
        <v>583.70000000000005</v>
      </c>
      <c r="M648" s="739">
        <v>1751.1000000000001</v>
      </c>
      <c r="N648" s="738">
        <v>3</v>
      </c>
      <c r="O648" s="821">
        <v>1</v>
      </c>
      <c r="P648" s="739"/>
      <c r="Q648" s="754">
        <v>0</v>
      </c>
      <c r="R648" s="738"/>
      <c r="S648" s="754">
        <v>0</v>
      </c>
      <c r="T648" s="821"/>
      <c r="U648" s="777">
        <v>0</v>
      </c>
    </row>
    <row r="649" spans="1:21" ht="14.4" customHeight="1" x14ac:dyDescent="0.3">
      <c r="A649" s="737">
        <v>7</v>
      </c>
      <c r="B649" s="738" t="s">
        <v>1972</v>
      </c>
      <c r="C649" s="738" t="s">
        <v>2209</v>
      </c>
      <c r="D649" s="819" t="s">
        <v>3275</v>
      </c>
      <c r="E649" s="820" t="s">
        <v>2238</v>
      </c>
      <c r="F649" s="738" t="s">
        <v>2204</v>
      </c>
      <c r="G649" s="738" t="s">
        <v>2629</v>
      </c>
      <c r="H649" s="738" t="s">
        <v>562</v>
      </c>
      <c r="I649" s="738" t="s">
        <v>2804</v>
      </c>
      <c r="J649" s="738" t="s">
        <v>2631</v>
      </c>
      <c r="K649" s="738" t="s">
        <v>2805</v>
      </c>
      <c r="L649" s="739">
        <v>0</v>
      </c>
      <c r="M649" s="739">
        <v>0</v>
      </c>
      <c r="N649" s="738">
        <v>3</v>
      </c>
      <c r="O649" s="821">
        <v>1</v>
      </c>
      <c r="P649" s="739">
        <v>0</v>
      </c>
      <c r="Q649" s="754"/>
      <c r="R649" s="738">
        <v>3</v>
      </c>
      <c r="S649" s="754">
        <v>1</v>
      </c>
      <c r="T649" s="821">
        <v>1</v>
      </c>
      <c r="U649" s="777">
        <v>1</v>
      </c>
    </row>
    <row r="650" spans="1:21" ht="14.4" customHeight="1" x14ac:dyDescent="0.3">
      <c r="A650" s="737">
        <v>7</v>
      </c>
      <c r="B650" s="738" t="s">
        <v>1972</v>
      </c>
      <c r="C650" s="738" t="s">
        <v>2209</v>
      </c>
      <c r="D650" s="819" t="s">
        <v>3275</v>
      </c>
      <c r="E650" s="820" t="s">
        <v>2238</v>
      </c>
      <c r="F650" s="738" t="s">
        <v>2204</v>
      </c>
      <c r="G650" s="738" t="s">
        <v>2629</v>
      </c>
      <c r="H650" s="738" t="s">
        <v>562</v>
      </c>
      <c r="I650" s="738" t="s">
        <v>2633</v>
      </c>
      <c r="J650" s="738" t="s">
        <v>2631</v>
      </c>
      <c r="K650" s="738" t="s">
        <v>2634</v>
      </c>
      <c r="L650" s="739">
        <v>1677.3</v>
      </c>
      <c r="M650" s="739">
        <v>62060.1</v>
      </c>
      <c r="N650" s="738">
        <v>37</v>
      </c>
      <c r="O650" s="821">
        <v>15</v>
      </c>
      <c r="P650" s="739">
        <v>36900.6</v>
      </c>
      <c r="Q650" s="754">
        <v>0.59459459459459463</v>
      </c>
      <c r="R650" s="738">
        <v>22</v>
      </c>
      <c r="S650" s="754">
        <v>0.59459459459459463</v>
      </c>
      <c r="T650" s="821">
        <v>10</v>
      </c>
      <c r="U650" s="777">
        <v>0.66666666666666663</v>
      </c>
    </row>
    <row r="651" spans="1:21" ht="14.4" customHeight="1" x14ac:dyDescent="0.3">
      <c r="A651" s="737">
        <v>7</v>
      </c>
      <c r="B651" s="738" t="s">
        <v>1972</v>
      </c>
      <c r="C651" s="738" t="s">
        <v>2209</v>
      </c>
      <c r="D651" s="819" t="s">
        <v>3275</v>
      </c>
      <c r="E651" s="820" t="s">
        <v>2238</v>
      </c>
      <c r="F651" s="738" t="s">
        <v>2204</v>
      </c>
      <c r="G651" s="738" t="s">
        <v>2629</v>
      </c>
      <c r="H651" s="738" t="s">
        <v>562</v>
      </c>
      <c r="I651" s="738" t="s">
        <v>2635</v>
      </c>
      <c r="J651" s="738" t="s">
        <v>2636</v>
      </c>
      <c r="K651" s="738" t="s">
        <v>2634</v>
      </c>
      <c r="L651" s="739">
        <v>1677.3</v>
      </c>
      <c r="M651" s="739">
        <v>1677.3</v>
      </c>
      <c r="N651" s="738">
        <v>1</v>
      </c>
      <c r="O651" s="821">
        <v>1</v>
      </c>
      <c r="P651" s="739">
        <v>1677.3</v>
      </c>
      <c r="Q651" s="754">
        <v>1</v>
      </c>
      <c r="R651" s="738">
        <v>1</v>
      </c>
      <c r="S651" s="754">
        <v>1</v>
      </c>
      <c r="T651" s="821">
        <v>1</v>
      </c>
      <c r="U651" s="777">
        <v>1</v>
      </c>
    </row>
    <row r="652" spans="1:21" ht="14.4" customHeight="1" x14ac:dyDescent="0.3">
      <c r="A652" s="737">
        <v>7</v>
      </c>
      <c r="B652" s="738" t="s">
        <v>1972</v>
      </c>
      <c r="C652" s="738" t="s">
        <v>2209</v>
      </c>
      <c r="D652" s="819" t="s">
        <v>3275</v>
      </c>
      <c r="E652" s="820" t="s">
        <v>2238</v>
      </c>
      <c r="F652" s="738" t="s">
        <v>2204</v>
      </c>
      <c r="G652" s="738" t="s">
        <v>2629</v>
      </c>
      <c r="H652" s="738" t="s">
        <v>607</v>
      </c>
      <c r="I652" s="738" t="s">
        <v>2806</v>
      </c>
      <c r="J652" s="738" t="s">
        <v>2640</v>
      </c>
      <c r="K652" s="738" t="s">
        <v>2803</v>
      </c>
      <c r="L652" s="739">
        <v>3354.59</v>
      </c>
      <c r="M652" s="739">
        <v>26836.720000000001</v>
      </c>
      <c r="N652" s="738">
        <v>8</v>
      </c>
      <c r="O652" s="821">
        <v>3</v>
      </c>
      <c r="P652" s="739">
        <v>26836.720000000001</v>
      </c>
      <c r="Q652" s="754">
        <v>1</v>
      </c>
      <c r="R652" s="738">
        <v>8</v>
      </c>
      <c r="S652" s="754">
        <v>1</v>
      </c>
      <c r="T652" s="821">
        <v>3</v>
      </c>
      <c r="U652" s="777">
        <v>1</v>
      </c>
    </row>
    <row r="653" spans="1:21" ht="14.4" customHeight="1" x14ac:dyDescent="0.3">
      <c r="A653" s="737">
        <v>7</v>
      </c>
      <c r="B653" s="738" t="s">
        <v>1972</v>
      </c>
      <c r="C653" s="738" t="s">
        <v>2209</v>
      </c>
      <c r="D653" s="819" t="s">
        <v>3275</v>
      </c>
      <c r="E653" s="820" t="s">
        <v>2238</v>
      </c>
      <c r="F653" s="738" t="s">
        <v>2204</v>
      </c>
      <c r="G653" s="738" t="s">
        <v>2629</v>
      </c>
      <c r="H653" s="738" t="s">
        <v>607</v>
      </c>
      <c r="I653" s="738" t="s">
        <v>2641</v>
      </c>
      <c r="J653" s="738" t="s">
        <v>2640</v>
      </c>
      <c r="K653" s="738" t="s">
        <v>2638</v>
      </c>
      <c r="L653" s="739">
        <v>908.53</v>
      </c>
      <c r="M653" s="739">
        <v>2725.59</v>
      </c>
      <c r="N653" s="738">
        <v>3</v>
      </c>
      <c r="O653" s="821">
        <v>2</v>
      </c>
      <c r="P653" s="739">
        <v>2725.59</v>
      </c>
      <c r="Q653" s="754">
        <v>1</v>
      </c>
      <c r="R653" s="738">
        <v>3</v>
      </c>
      <c r="S653" s="754">
        <v>1</v>
      </c>
      <c r="T653" s="821">
        <v>2</v>
      </c>
      <c r="U653" s="777">
        <v>1</v>
      </c>
    </row>
    <row r="654" spans="1:21" ht="14.4" customHeight="1" x14ac:dyDescent="0.3">
      <c r="A654" s="737">
        <v>7</v>
      </c>
      <c r="B654" s="738" t="s">
        <v>1972</v>
      </c>
      <c r="C654" s="738" t="s">
        <v>2209</v>
      </c>
      <c r="D654" s="819" t="s">
        <v>3275</v>
      </c>
      <c r="E654" s="820" t="s">
        <v>2238</v>
      </c>
      <c r="F654" s="738" t="s">
        <v>2204</v>
      </c>
      <c r="G654" s="738" t="s">
        <v>2629</v>
      </c>
      <c r="H654" s="738" t="s">
        <v>607</v>
      </c>
      <c r="I654" s="738" t="s">
        <v>2807</v>
      </c>
      <c r="J654" s="738" t="s">
        <v>2640</v>
      </c>
      <c r="K654" s="738" t="s">
        <v>2634</v>
      </c>
      <c r="L654" s="739">
        <v>1677.3</v>
      </c>
      <c r="M654" s="739">
        <v>10063.799999999999</v>
      </c>
      <c r="N654" s="738">
        <v>6</v>
      </c>
      <c r="O654" s="821">
        <v>3</v>
      </c>
      <c r="P654" s="739">
        <v>10063.799999999999</v>
      </c>
      <c r="Q654" s="754">
        <v>1</v>
      </c>
      <c r="R654" s="738">
        <v>6</v>
      </c>
      <c r="S654" s="754">
        <v>1</v>
      </c>
      <c r="T654" s="821">
        <v>3</v>
      </c>
      <c r="U654" s="777">
        <v>1</v>
      </c>
    </row>
    <row r="655" spans="1:21" ht="14.4" customHeight="1" x14ac:dyDescent="0.3">
      <c r="A655" s="737">
        <v>7</v>
      </c>
      <c r="B655" s="738" t="s">
        <v>1972</v>
      </c>
      <c r="C655" s="738" t="s">
        <v>2209</v>
      </c>
      <c r="D655" s="819" t="s">
        <v>3275</v>
      </c>
      <c r="E655" s="820" t="s">
        <v>2238</v>
      </c>
      <c r="F655" s="738" t="s">
        <v>2204</v>
      </c>
      <c r="G655" s="738" t="s">
        <v>3151</v>
      </c>
      <c r="H655" s="738" t="s">
        <v>562</v>
      </c>
      <c r="I655" s="738" t="s">
        <v>3152</v>
      </c>
      <c r="J655" s="738" t="s">
        <v>3153</v>
      </c>
      <c r="K655" s="738" t="s">
        <v>3154</v>
      </c>
      <c r="L655" s="739">
        <v>0</v>
      </c>
      <c r="M655" s="739">
        <v>0</v>
      </c>
      <c r="N655" s="738">
        <v>1</v>
      </c>
      <c r="O655" s="821">
        <v>0.5</v>
      </c>
      <c r="P655" s="739"/>
      <c r="Q655" s="754"/>
      <c r="R655" s="738"/>
      <c r="S655" s="754">
        <v>0</v>
      </c>
      <c r="T655" s="821"/>
      <c r="U655" s="777">
        <v>0</v>
      </c>
    </row>
    <row r="656" spans="1:21" ht="14.4" customHeight="1" x14ac:dyDescent="0.3">
      <c r="A656" s="737">
        <v>7</v>
      </c>
      <c r="B656" s="738" t="s">
        <v>1972</v>
      </c>
      <c r="C656" s="738" t="s">
        <v>2209</v>
      </c>
      <c r="D656" s="819" t="s">
        <v>3275</v>
      </c>
      <c r="E656" s="820" t="s">
        <v>2238</v>
      </c>
      <c r="F656" s="738" t="s">
        <v>2204</v>
      </c>
      <c r="G656" s="738" t="s">
        <v>2642</v>
      </c>
      <c r="H656" s="738" t="s">
        <v>562</v>
      </c>
      <c r="I656" s="738" t="s">
        <v>2814</v>
      </c>
      <c r="J656" s="738" t="s">
        <v>2644</v>
      </c>
      <c r="K656" s="738" t="s">
        <v>2648</v>
      </c>
      <c r="L656" s="739">
        <v>597.88</v>
      </c>
      <c r="M656" s="739">
        <v>3587.2799999999997</v>
      </c>
      <c r="N656" s="738">
        <v>6</v>
      </c>
      <c r="O656" s="821">
        <v>0.5</v>
      </c>
      <c r="P656" s="739"/>
      <c r="Q656" s="754">
        <v>0</v>
      </c>
      <c r="R656" s="738"/>
      <c r="S656" s="754">
        <v>0</v>
      </c>
      <c r="T656" s="821"/>
      <c r="U656" s="777">
        <v>0</v>
      </c>
    </row>
    <row r="657" spans="1:21" ht="14.4" customHeight="1" x14ac:dyDescent="0.3">
      <c r="A657" s="737">
        <v>7</v>
      </c>
      <c r="B657" s="738" t="s">
        <v>1972</v>
      </c>
      <c r="C657" s="738" t="s">
        <v>2209</v>
      </c>
      <c r="D657" s="819" t="s">
        <v>3275</v>
      </c>
      <c r="E657" s="820" t="s">
        <v>2238</v>
      </c>
      <c r="F657" s="738" t="s">
        <v>2204</v>
      </c>
      <c r="G657" s="738" t="s">
        <v>2642</v>
      </c>
      <c r="H657" s="738" t="s">
        <v>562</v>
      </c>
      <c r="I657" s="738" t="s">
        <v>2643</v>
      </c>
      <c r="J657" s="738" t="s">
        <v>2644</v>
      </c>
      <c r="K657" s="738" t="s">
        <v>2645</v>
      </c>
      <c r="L657" s="739">
        <v>0</v>
      </c>
      <c r="M657" s="739">
        <v>0</v>
      </c>
      <c r="N657" s="738">
        <v>3</v>
      </c>
      <c r="O657" s="821">
        <v>0.5</v>
      </c>
      <c r="P657" s="739"/>
      <c r="Q657" s="754"/>
      <c r="R657" s="738"/>
      <c r="S657" s="754">
        <v>0</v>
      </c>
      <c r="T657" s="821"/>
      <c r="U657" s="777">
        <v>0</v>
      </c>
    </row>
    <row r="658" spans="1:21" ht="14.4" customHeight="1" x14ac:dyDescent="0.3">
      <c r="A658" s="737">
        <v>7</v>
      </c>
      <c r="B658" s="738" t="s">
        <v>1972</v>
      </c>
      <c r="C658" s="738" t="s">
        <v>2209</v>
      </c>
      <c r="D658" s="819" t="s">
        <v>3275</v>
      </c>
      <c r="E658" s="820" t="s">
        <v>2238</v>
      </c>
      <c r="F658" s="738" t="s">
        <v>2204</v>
      </c>
      <c r="G658" s="738" t="s">
        <v>2642</v>
      </c>
      <c r="H658" s="738" t="s">
        <v>562</v>
      </c>
      <c r="I658" s="738" t="s">
        <v>2646</v>
      </c>
      <c r="J658" s="738" t="s">
        <v>2647</v>
      </c>
      <c r="K658" s="738" t="s">
        <v>2648</v>
      </c>
      <c r="L658" s="739">
        <v>857.75</v>
      </c>
      <c r="M658" s="739">
        <v>9435.25</v>
      </c>
      <c r="N658" s="738">
        <v>11</v>
      </c>
      <c r="O658" s="821">
        <v>4.5</v>
      </c>
      <c r="P658" s="739">
        <v>8577.5</v>
      </c>
      <c r="Q658" s="754">
        <v>0.90909090909090906</v>
      </c>
      <c r="R658" s="738">
        <v>10</v>
      </c>
      <c r="S658" s="754">
        <v>0.90909090909090906</v>
      </c>
      <c r="T658" s="821">
        <v>4</v>
      </c>
      <c r="U658" s="777">
        <v>0.88888888888888884</v>
      </c>
    </row>
    <row r="659" spans="1:21" ht="14.4" customHeight="1" x14ac:dyDescent="0.3">
      <c r="A659" s="737">
        <v>7</v>
      </c>
      <c r="B659" s="738" t="s">
        <v>1972</v>
      </c>
      <c r="C659" s="738" t="s">
        <v>2209</v>
      </c>
      <c r="D659" s="819" t="s">
        <v>3275</v>
      </c>
      <c r="E659" s="820" t="s">
        <v>2238</v>
      </c>
      <c r="F659" s="738" t="s">
        <v>2204</v>
      </c>
      <c r="G659" s="738" t="s">
        <v>2642</v>
      </c>
      <c r="H659" s="738" t="s">
        <v>562</v>
      </c>
      <c r="I659" s="738" t="s">
        <v>2649</v>
      </c>
      <c r="J659" s="738" t="s">
        <v>2647</v>
      </c>
      <c r="K659" s="738" t="s">
        <v>2650</v>
      </c>
      <c r="L659" s="739">
        <v>1715.4</v>
      </c>
      <c r="M659" s="739">
        <v>42885.000000000007</v>
      </c>
      <c r="N659" s="738">
        <v>25</v>
      </c>
      <c r="O659" s="821">
        <v>10.5</v>
      </c>
      <c r="P659" s="739">
        <v>29161.800000000007</v>
      </c>
      <c r="Q659" s="754">
        <v>0.68</v>
      </c>
      <c r="R659" s="738">
        <v>17</v>
      </c>
      <c r="S659" s="754">
        <v>0.68</v>
      </c>
      <c r="T659" s="821">
        <v>7</v>
      </c>
      <c r="U659" s="777">
        <v>0.66666666666666663</v>
      </c>
    </row>
    <row r="660" spans="1:21" ht="14.4" customHeight="1" x14ac:dyDescent="0.3">
      <c r="A660" s="737">
        <v>7</v>
      </c>
      <c r="B660" s="738" t="s">
        <v>1972</v>
      </c>
      <c r="C660" s="738" t="s">
        <v>2209</v>
      </c>
      <c r="D660" s="819" t="s">
        <v>3275</v>
      </c>
      <c r="E660" s="820" t="s">
        <v>2238</v>
      </c>
      <c r="F660" s="738" t="s">
        <v>2204</v>
      </c>
      <c r="G660" s="738" t="s">
        <v>2642</v>
      </c>
      <c r="H660" s="738" t="s">
        <v>562</v>
      </c>
      <c r="I660" s="738" t="s">
        <v>2824</v>
      </c>
      <c r="J660" s="738" t="s">
        <v>2825</v>
      </c>
      <c r="K660" s="738" t="s">
        <v>2650</v>
      </c>
      <c r="L660" s="739">
        <v>1715.48</v>
      </c>
      <c r="M660" s="739">
        <v>20585.760000000002</v>
      </c>
      <c r="N660" s="738">
        <v>12</v>
      </c>
      <c r="O660" s="821">
        <v>2</v>
      </c>
      <c r="P660" s="739">
        <v>15439.320000000002</v>
      </c>
      <c r="Q660" s="754">
        <v>0.75</v>
      </c>
      <c r="R660" s="738">
        <v>9</v>
      </c>
      <c r="S660" s="754">
        <v>0.75</v>
      </c>
      <c r="T660" s="821">
        <v>1.5</v>
      </c>
      <c r="U660" s="777">
        <v>0.75</v>
      </c>
    </row>
    <row r="661" spans="1:21" ht="14.4" customHeight="1" x14ac:dyDescent="0.3">
      <c r="A661" s="737">
        <v>7</v>
      </c>
      <c r="B661" s="738" t="s">
        <v>1972</v>
      </c>
      <c r="C661" s="738" t="s">
        <v>2209</v>
      </c>
      <c r="D661" s="819" t="s">
        <v>3275</v>
      </c>
      <c r="E661" s="820" t="s">
        <v>2238</v>
      </c>
      <c r="F661" s="738" t="s">
        <v>2204</v>
      </c>
      <c r="G661" s="738" t="s">
        <v>2642</v>
      </c>
      <c r="H661" s="738" t="s">
        <v>607</v>
      </c>
      <c r="I661" s="738" t="s">
        <v>2828</v>
      </c>
      <c r="J661" s="738" t="s">
        <v>2137</v>
      </c>
      <c r="K661" s="738" t="s">
        <v>2650</v>
      </c>
      <c r="L661" s="739">
        <v>1195.75</v>
      </c>
      <c r="M661" s="739">
        <v>3587.25</v>
      </c>
      <c r="N661" s="738">
        <v>3</v>
      </c>
      <c r="O661" s="821">
        <v>1</v>
      </c>
      <c r="P661" s="739">
        <v>3587.25</v>
      </c>
      <c r="Q661" s="754">
        <v>1</v>
      </c>
      <c r="R661" s="738">
        <v>3</v>
      </c>
      <c r="S661" s="754">
        <v>1</v>
      </c>
      <c r="T661" s="821">
        <v>1</v>
      </c>
      <c r="U661" s="777">
        <v>1</v>
      </c>
    </row>
    <row r="662" spans="1:21" ht="14.4" customHeight="1" x14ac:dyDescent="0.3">
      <c r="A662" s="737">
        <v>7</v>
      </c>
      <c r="B662" s="738" t="s">
        <v>1972</v>
      </c>
      <c r="C662" s="738" t="s">
        <v>2209</v>
      </c>
      <c r="D662" s="819" t="s">
        <v>3275</v>
      </c>
      <c r="E662" s="820" t="s">
        <v>2238</v>
      </c>
      <c r="F662" s="738" t="s">
        <v>2204</v>
      </c>
      <c r="G662" s="738" t="s">
        <v>2642</v>
      </c>
      <c r="H662" s="738" t="s">
        <v>562</v>
      </c>
      <c r="I662" s="738" t="s">
        <v>3155</v>
      </c>
      <c r="J662" s="738" t="s">
        <v>3156</v>
      </c>
      <c r="K662" s="738" t="s">
        <v>3157</v>
      </c>
      <c r="L662" s="739">
        <v>0</v>
      </c>
      <c r="M662" s="739">
        <v>0</v>
      </c>
      <c r="N662" s="738">
        <v>2</v>
      </c>
      <c r="O662" s="821">
        <v>0.5</v>
      </c>
      <c r="P662" s="739">
        <v>0</v>
      </c>
      <c r="Q662" s="754"/>
      <c r="R662" s="738">
        <v>2</v>
      </c>
      <c r="S662" s="754">
        <v>1</v>
      </c>
      <c r="T662" s="821">
        <v>0.5</v>
      </c>
      <c r="U662" s="777">
        <v>1</v>
      </c>
    </row>
    <row r="663" spans="1:21" ht="14.4" customHeight="1" x14ac:dyDescent="0.3">
      <c r="A663" s="737">
        <v>7</v>
      </c>
      <c r="B663" s="738" t="s">
        <v>1972</v>
      </c>
      <c r="C663" s="738" t="s">
        <v>2209</v>
      </c>
      <c r="D663" s="819" t="s">
        <v>3275</v>
      </c>
      <c r="E663" s="820" t="s">
        <v>2238</v>
      </c>
      <c r="F663" s="738" t="s">
        <v>2204</v>
      </c>
      <c r="G663" s="738" t="s">
        <v>2642</v>
      </c>
      <c r="H663" s="738" t="s">
        <v>607</v>
      </c>
      <c r="I663" s="738" t="s">
        <v>1477</v>
      </c>
      <c r="J663" s="738" t="s">
        <v>2137</v>
      </c>
      <c r="K663" s="738" t="s">
        <v>2138</v>
      </c>
      <c r="L663" s="739">
        <v>298.94</v>
      </c>
      <c r="M663" s="739">
        <v>896.81999999999994</v>
      </c>
      <c r="N663" s="738">
        <v>3</v>
      </c>
      <c r="O663" s="821">
        <v>0.5</v>
      </c>
      <c r="P663" s="739">
        <v>896.81999999999994</v>
      </c>
      <c r="Q663" s="754">
        <v>1</v>
      </c>
      <c r="R663" s="738">
        <v>3</v>
      </c>
      <c r="S663" s="754">
        <v>1</v>
      </c>
      <c r="T663" s="821">
        <v>0.5</v>
      </c>
      <c r="U663" s="777">
        <v>1</v>
      </c>
    </row>
    <row r="664" spans="1:21" ht="14.4" customHeight="1" x14ac:dyDescent="0.3">
      <c r="A664" s="737">
        <v>7</v>
      </c>
      <c r="B664" s="738" t="s">
        <v>1972</v>
      </c>
      <c r="C664" s="738" t="s">
        <v>2209</v>
      </c>
      <c r="D664" s="819" t="s">
        <v>3275</v>
      </c>
      <c r="E664" s="820" t="s">
        <v>2238</v>
      </c>
      <c r="F664" s="738" t="s">
        <v>2204</v>
      </c>
      <c r="G664" s="738" t="s">
        <v>2511</v>
      </c>
      <c r="H664" s="738" t="s">
        <v>607</v>
      </c>
      <c r="I664" s="738" t="s">
        <v>1358</v>
      </c>
      <c r="J664" s="738" t="s">
        <v>2127</v>
      </c>
      <c r="K664" s="738" t="s">
        <v>2128</v>
      </c>
      <c r="L664" s="739">
        <v>0</v>
      </c>
      <c r="M664" s="739">
        <v>0</v>
      </c>
      <c r="N664" s="738">
        <v>32</v>
      </c>
      <c r="O664" s="821">
        <v>6</v>
      </c>
      <c r="P664" s="739">
        <v>0</v>
      </c>
      <c r="Q664" s="754"/>
      <c r="R664" s="738">
        <v>30</v>
      </c>
      <c r="S664" s="754">
        <v>0.9375</v>
      </c>
      <c r="T664" s="821">
        <v>5</v>
      </c>
      <c r="U664" s="777">
        <v>0.83333333333333337</v>
      </c>
    </row>
    <row r="665" spans="1:21" ht="14.4" customHeight="1" x14ac:dyDescent="0.3">
      <c r="A665" s="737">
        <v>7</v>
      </c>
      <c r="B665" s="738" t="s">
        <v>1972</v>
      </c>
      <c r="C665" s="738" t="s">
        <v>2209</v>
      </c>
      <c r="D665" s="819" t="s">
        <v>3275</v>
      </c>
      <c r="E665" s="820" t="s">
        <v>2238</v>
      </c>
      <c r="F665" s="738" t="s">
        <v>2204</v>
      </c>
      <c r="G665" s="738" t="s">
        <v>2563</v>
      </c>
      <c r="H665" s="738" t="s">
        <v>607</v>
      </c>
      <c r="I665" s="738" t="s">
        <v>3158</v>
      </c>
      <c r="J665" s="738" t="s">
        <v>3159</v>
      </c>
      <c r="K665" s="738" t="s">
        <v>3160</v>
      </c>
      <c r="L665" s="739">
        <v>120.77</v>
      </c>
      <c r="M665" s="739">
        <v>362.31</v>
      </c>
      <c r="N665" s="738">
        <v>3</v>
      </c>
      <c r="O665" s="821">
        <v>1</v>
      </c>
      <c r="P665" s="739"/>
      <c r="Q665" s="754">
        <v>0</v>
      </c>
      <c r="R665" s="738"/>
      <c r="S665" s="754">
        <v>0</v>
      </c>
      <c r="T665" s="821"/>
      <c r="U665" s="777">
        <v>0</v>
      </c>
    </row>
    <row r="666" spans="1:21" ht="14.4" customHeight="1" x14ac:dyDescent="0.3">
      <c r="A666" s="737">
        <v>7</v>
      </c>
      <c r="B666" s="738" t="s">
        <v>1972</v>
      </c>
      <c r="C666" s="738" t="s">
        <v>2209</v>
      </c>
      <c r="D666" s="819" t="s">
        <v>3275</v>
      </c>
      <c r="E666" s="820" t="s">
        <v>2238</v>
      </c>
      <c r="F666" s="738" t="s">
        <v>2204</v>
      </c>
      <c r="G666" s="738" t="s">
        <v>2651</v>
      </c>
      <c r="H666" s="738" t="s">
        <v>562</v>
      </c>
      <c r="I666" s="738" t="s">
        <v>2931</v>
      </c>
      <c r="J666" s="738" t="s">
        <v>2653</v>
      </c>
      <c r="K666" s="738" t="s">
        <v>2932</v>
      </c>
      <c r="L666" s="739">
        <v>583.70000000000005</v>
      </c>
      <c r="M666" s="739">
        <v>2918.5</v>
      </c>
      <c r="N666" s="738">
        <v>5</v>
      </c>
      <c r="O666" s="821">
        <v>4</v>
      </c>
      <c r="P666" s="739">
        <v>2918.5</v>
      </c>
      <c r="Q666" s="754">
        <v>1</v>
      </c>
      <c r="R666" s="738">
        <v>5</v>
      </c>
      <c r="S666" s="754">
        <v>1</v>
      </c>
      <c r="T666" s="821">
        <v>4</v>
      </c>
      <c r="U666" s="777">
        <v>1</v>
      </c>
    </row>
    <row r="667" spans="1:21" ht="14.4" customHeight="1" x14ac:dyDescent="0.3">
      <c r="A667" s="737">
        <v>7</v>
      </c>
      <c r="B667" s="738" t="s">
        <v>1972</v>
      </c>
      <c r="C667" s="738" t="s">
        <v>2209</v>
      </c>
      <c r="D667" s="819" t="s">
        <v>3275</v>
      </c>
      <c r="E667" s="820" t="s">
        <v>2238</v>
      </c>
      <c r="F667" s="738" t="s">
        <v>2204</v>
      </c>
      <c r="G667" s="738" t="s">
        <v>2651</v>
      </c>
      <c r="H667" s="738" t="s">
        <v>562</v>
      </c>
      <c r="I667" s="738" t="s">
        <v>2652</v>
      </c>
      <c r="J667" s="738" t="s">
        <v>2653</v>
      </c>
      <c r="K667" s="738" t="s">
        <v>2654</v>
      </c>
      <c r="L667" s="739">
        <v>908.53</v>
      </c>
      <c r="M667" s="739">
        <v>3634.12</v>
      </c>
      <c r="N667" s="738">
        <v>4</v>
      </c>
      <c r="O667" s="821">
        <v>3</v>
      </c>
      <c r="P667" s="739">
        <v>3634.12</v>
      </c>
      <c r="Q667" s="754">
        <v>1</v>
      </c>
      <c r="R667" s="738">
        <v>4</v>
      </c>
      <c r="S667" s="754">
        <v>1</v>
      </c>
      <c r="T667" s="821">
        <v>3</v>
      </c>
      <c r="U667" s="777">
        <v>1</v>
      </c>
    </row>
    <row r="668" spans="1:21" ht="14.4" customHeight="1" x14ac:dyDescent="0.3">
      <c r="A668" s="737">
        <v>7</v>
      </c>
      <c r="B668" s="738" t="s">
        <v>1972</v>
      </c>
      <c r="C668" s="738" t="s">
        <v>2209</v>
      </c>
      <c r="D668" s="819" t="s">
        <v>3275</v>
      </c>
      <c r="E668" s="820" t="s">
        <v>2238</v>
      </c>
      <c r="F668" s="738" t="s">
        <v>2204</v>
      </c>
      <c r="G668" s="738" t="s">
        <v>2651</v>
      </c>
      <c r="H668" s="738" t="s">
        <v>562</v>
      </c>
      <c r="I668" s="738" t="s">
        <v>2655</v>
      </c>
      <c r="J668" s="738" t="s">
        <v>2653</v>
      </c>
      <c r="K668" s="738" t="s">
        <v>2656</v>
      </c>
      <c r="L668" s="739">
        <v>1677.3</v>
      </c>
      <c r="M668" s="739">
        <v>6709.2</v>
      </c>
      <c r="N668" s="738">
        <v>4</v>
      </c>
      <c r="O668" s="821">
        <v>2</v>
      </c>
      <c r="P668" s="739">
        <v>6709.2</v>
      </c>
      <c r="Q668" s="754">
        <v>1</v>
      </c>
      <c r="R668" s="738">
        <v>4</v>
      </c>
      <c r="S668" s="754">
        <v>1</v>
      </c>
      <c r="T668" s="821">
        <v>2</v>
      </c>
      <c r="U668" s="777">
        <v>1</v>
      </c>
    </row>
    <row r="669" spans="1:21" ht="14.4" customHeight="1" x14ac:dyDescent="0.3">
      <c r="A669" s="737">
        <v>7</v>
      </c>
      <c r="B669" s="738" t="s">
        <v>1972</v>
      </c>
      <c r="C669" s="738" t="s">
        <v>2209</v>
      </c>
      <c r="D669" s="819" t="s">
        <v>3275</v>
      </c>
      <c r="E669" s="820" t="s">
        <v>2238</v>
      </c>
      <c r="F669" s="738" t="s">
        <v>2204</v>
      </c>
      <c r="G669" s="738" t="s">
        <v>2651</v>
      </c>
      <c r="H669" s="738" t="s">
        <v>562</v>
      </c>
      <c r="I669" s="738" t="s">
        <v>2657</v>
      </c>
      <c r="J669" s="738" t="s">
        <v>2653</v>
      </c>
      <c r="K669" s="738" t="s">
        <v>2658</v>
      </c>
      <c r="L669" s="739">
        <v>1257.97</v>
      </c>
      <c r="M669" s="739">
        <v>3773.91</v>
      </c>
      <c r="N669" s="738">
        <v>3</v>
      </c>
      <c r="O669" s="821">
        <v>1</v>
      </c>
      <c r="P669" s="739"/>
      <c r="Q669" s="754">
        <v>0</v>
      </c>
      <c r="R669" s="738"/>
      <c r="S669" s="754">
        <v>0</v>
      </c>
      <c r="T669" s="821"/>
      <c r="U669" s="777">
        <v>0</v>
      </c>
    </row>
    <row r="670" spans="1:21" ht="14.4" customHeight="1" x14ac:dyDescent="0.3">
      <c r="A670" s="737">
        <v>7</v>
      </c>
      <c r="B670" s="738" t="s">
        <v>1972</v>
      </c>
      <c r="C670" s="738" t="s">
        <v>2209</v>
      </c>
      <c r="D670" s="819" t="s">
        <v>3275</v>
      </c>
      <c r="E670" s="820" t="s">
        <v>2238</v>
      </c>
      <c r="F670" s="738" t="s">
        <v>2204</v>
      </c>
      <c r="G670" s="738" t="s">
        <v>2651</v>
      </c>
      <c r="H670" s="738" t="s">
        <v>562</v>
      </c>
      <c r="I670" s="738" t="s">
        <v>2837</v>
      </c>
      <c r="J670" s="738" t="s">
        <v>2653</v>
      </c>
      <c r="K670" s="738" t="s">
        <v>2838</v>
      </c>
      <c r="L670" s="739">
        <v>0</v>
      </c>
      <c r="M670" s="739">
        <v>0</v>
      </c>
      <c r="N670" s="738">
        <v>1</v>
      </c>
      <c r="O670" s="821">
        <v>1</v>
      </c>
      <c r="P670" s="739"/>
      <c r="Q670" s="754"/>
      <c r="R670" s="738"/>
      <c r="S670" s="754">
        <v>0</v>
      </c>
      <c r="T670" s="821"/>
      <c r="U670" s="777">
        <v>0</v>
      </c>
    </row>
    <row r="671" spans="1:21" ht="14.4" customHeight="1" x14ac:dyDescent="0.3">
      <c r="A671" s="737">
        <v>7</v>
      </c>
      <c r="B671" s="738" t="s">
        <v>1972</v>
      </c>
      <c r="C671" s="738" t="s">
        <v>2209</v>
      </c>
      <c r="D671" s="819" t="s">
        <v>3275</v>
      </c>
      <c r="E671" s="820" t="s">
        <v>2238</v>
      </c>
      <c r="F671" s="738" t="s">
        <v>2204</v>
      </c>
      <c r="G671" s="738" t="s">
        <v>2651</v>
      </c>
      <c r="H671" s="738" t="s">
        <v>562</v>
      </c>
      <c r="I671" s="738" t="s">
        <v>3161</v>
      </c>
      <c r="J671" s="738" t="s">
        <v>2842</v>
      </c>
      <c r="K671" s="738" t="s">
        <v>3162</v>
      </c>
      <c r="L671" s="739">
        <v>151.43</v>
      </c>
      <c r="M671" s="739">
        <v>1211.44</v>
      </c>
      <c r="N671" s="738">
        <v>8</v>
      </c>
      <c r="O671" s="821">
        <v>3</v>
      </c>
      <c r="P671" s="739">
        <v>605.72</v>
      </c>
      <c r="Q671" s="754">
        <v>0.5</v>
      </c>
      <c r="R671" s="738">
        <v>4</v>
      </c>
      <c r="S671" s="754">
        <v>0.5</v>
      </c>
      <c r="T671" s="821">
        <v>2</v>
      </c>
      <c r="U671" s="777">
        <v>0.66666666666666663</v>
      </c>
    </row>
    <row r="672" spans="1:21" ht="14.4" customHeight="1" x14ac:dyDescent="0.3">
      <c r="A672" s="737">
        <v>7</v>
      </c>
      <c r="B672" s="738" t="s">
        <v>1972</v>
      </c>
      <c r="C672" s="738" t="s">
        <v>2209</v>
      </c>
      <c r="D672" s="819" t="s">
        <v>3275</v>
      </c>
      <c r="E672" s="820" t="s">
        <v>2238</v>
      </c>
      <c r="F672" s="738" t="s">
        <v>2204</v>
      </c>
      <c r="G672" s="738" t="s">
        <v>2651</v>
      </c>
      <c r="H672" s="738" t="s">
        <v>562</v>
      </c>
      <c r="I672" s="738" t="s">
        <v>2661</v>
      </c>
      <c r="J672" s="738" t="s">
        <v>2653</v>
      </c>
      <c r="K672" s="738" t="s">
        <v>2662</v>
      </c>
      <c r="L672" s="739">
        <v>0</v>
      </c>
      <c r="M672" s="739">
        <v>0</v>
      </c>
      <c r="N672" s="738">
        <v>4</v>
      </c>
      <c r="O672" s="821">
        <v>1</v>
      </c>
      <c r="P672" s="739">
        <v>0</v>
      </c>
      <c r="Q672" s="754"/>
      <c r="R672" s="738">
        <v>4</v>
      </c>
      <c r="S672" s="754">
        <v>1</v>
      </c>
      <c r="T672" s="821">
        <v>1</v>
      </c>
      <c r="U672" s="777">
        <v>1</v>
      </c>
    </row>
    <row r="673" spans="1:21" ht="14.4" customHeight="1" x14ac:dyDescent="0.3">
      <c r="A673" s="737">
        <v>7</v>
      </c>
      <c r="B673" s="738" t="s">
        <v>1972</v>
      </c>
      <c r="C673" s="738" t="s">
        <v>2209</v>
      </c>
      <c r="D673" s="819" t="s">
        <v>3275</v>
      </c>
      <c r="E673" s="820" t="s">
        <v>2238</v>
      </c>
      <c r="F673" s="738" t="s">
        <v>2204</v>
      </c>
      <c r="G673" s="738" t="s">
        <v>2651</v>
      </c>
      <c r="H673" s="738" t="s">
        <v>562</v>
      </c>
      <c r="I673" s="738" t="s">
        <v>3163</v>
      </c>
      <c r="J673" s="738" t="s">
        <v>2653</v>
      </c>
      <c r="K673" s="738" t="s">
        <v>3164</v>
      </c>
      <c r="L673" s="739">
        <v>0</v>
      </c>
      <c r="M673" s="739">
        <v>0</v>
      </c>
      <c r="N673" s="738">
        <v>2</v>
      </c>
      <c r="O673" s="821">
        <v>1</v>
      </c>
      <c r="P673" s="739">
        <v>0</v>
      </c>
      <c r="Q673" s="754"/>
      <c r="R673" s="738">
        <v>2</v>
      </c>
      <c r="S673" s="754">
        <v>1</v>
      </c>
      <c r="T673" s="821">
        <v>1</v>
      </c>
      <c r="U673" s="777">
        <v>1</v>
      </c>
    </row>
    <row r="674" spans="1:21" ht="14.4" customHeight="1" x14ac:dyDescent="0.3">
      <c r="A674" s="737">
        <v>7</v>
      </c>
      <c r="B674" s="738" t="s">
        <v>1972</v>
      </c>
      <c r="C674" s="738" t="s">
        <v>2209</v>
      </c>
      <c r="D674" s="819" t="s">
        <v>3275</v>
      </c>
      <c r="E674" s="820" t="s">
        <v>2238</v>
      </c>
      <c r="F674" s="738" t="s">
        <v>2204</v>
      </c>
      <c r="G674" s="738" t="s">
        <v>3165</v>
      </c>
      <c r="H674" s="738" t="s">
        <v>562</v>
      </c>
      <c r="I674" s="738" t="s">
        <v>3166</v>
      </c>
      <c r="J674" s="738" t="s">
        <v>3167</v>
      </c>
      <c r="K674" s="738" t="s">
        <v>2778</v>
      </c>
      <c r="L674" s="739">
        <v>38.56</v>
      </c>
      <c r="M674" s="739">
        <v>115.68</v>
      </c>
      <c r="N674" s="738">
        <v>3</v>
      </c>
      <c r="O674" s="821">
        <v>1</v>
      </c>
      <c r="P674" s="739">
        <v>115.68</v>
      </c>
      <c r="Q674" s="754">
        <v>1</v>
      </c>
      <c r="R674" s="738">
        <v>3</v>
      </c>
      <c r="S674" s="754">
        <v>1</v>
      </c>
      <c r="T674" s="821">
        <v>1</v>
      </c>
      <c r="U674" s="777">
        <v>1</v>
      </c>
    </row>
    <row r="675" spans="1:21" ht="14.4" customHeight="1" x14ac:dyDescent="0.3">
      <c r="A675" s="737">
        <v>7</v>
      </c>
      <c r="B675" s="738" t="s">
        <v>1972</v>
      </c>
      <c r="C675" s="738" t="s">
        <v>2209</v>
      </c>
      <c r="D675" s="819" t="s">
        <v>3275</v>
      </c>
      <c r="E675" s="820" t="s">
        <v>2238</v>
      </c>
      <c r="F675" s="738" t="s">
        <v>2204</v>
      </c>
      <c r="G675" s="738" t="s">
        <v>2319</v>
      </c>
      <c r="H675" s="738" t="s">
        <v>562</v>
      </c>
      <c r="I675" s="738" t="s">
        <v>3168</v>
      </c>
      <c r="J675" s="738" t="s">
        <v>3169</v>
      </c>
      <c r="K675" s="738" t="s">
        <v>2322</v>
      </c>
      <c r="L675" s="739">
        <v>187.92</v>
      </c>
      <c r="M675" s="739">
        <v>751.68</v>
      </c>
      <c r="N675" s="738">
        <v>4</v>
      </c>
      <c r="O675" s="821">
        <v>0.5</v>
      </c>
      <c r="P675" s="739"/>
      <c r="Q675" s="754">
        <v>0</v>
      </c>
      <c r="R675" s="738"/>
      <c r="S675" s="754">
        <v>0</v>
      </c>
      <c r="T675" s="821"/>
      <c r="U675" s="777">
        <v>0</v>
      </c>
    </row>
    <row r="676" spans="1:21" ht="14.4" customHeight="1" x14ac:dyDescent="0.3">
      <c r="A676" s="737">
        <v>7</v>
      </c>
      <c r="B676" s="738" t="s">
        <v>1972</v>
      </c>
      <c r="C676" s="738" t="s">
        <v>2209</v>
      </c>
      <c r="D676" s="819" t="s">
        <v>3275</v>
      </c>
      <c r="E676" s="820" t="s">
        <v>2238</v>
      </c>
      <c r="F676" s="738" t="s">
        <v>2204</v>
      </c>
      <c r="G676" s="738" t="s">
        <v>2319</v>
      </c>
      <c r="H676" s="738" t="s">
        <v>562</v>
      </c>
      <c r="I676" s="738" t="s">
        <v>2719</v>
      </c>
      <c r="J676" s="738" t="s">
        <v>2720</v>
      </c>
      <c r="K676" s="738" t="s">
        <v>2721</v>
      </c>
      <c r="L676" s="739">
        <v>140.94999999999999</v>
      </c>
      <c r="M676" s="739">
        <v>422.84999999999997</v>
      </c>
      <c r="N676" s="738">
        <v>3</v>
      </c>
      <c r="O676" s="821">
        <v>1.5</v>
      </c>
      <c r="P676" s="739">
        <v>281.89999999999998</v>
      </c>
      <c r="Q676" s="754">
        <v>0.66666666666666663</v>
      </c>
      <c r="R676" s="738">
        <v>2</v>
      </c>
      <c r="S676" s="754">
        <v>0.66666666666666663</v>
      </c>
      <c r="T676" s="821">
        <v>0.5</v>
      </c>
      <c r="U676" s="777">
        <v>0.33333333333333331</v>
      </c>
    </row>
    <row r="677" spans="1:21" ht="14.4" customHeight="1" x14ac:dyDescent="0.3">
      <c r="A677" s="737">
        <v>7</v>
      </c>
      <c r="B677" s="738" t="s">
        <v>1972</v>
      </c>
      <c r="C677" s="738" t="s">
        <v>2209</v>
      </c>
      <c r="D677" s="819" t="s">
        <v>3275</v>
      </c>
      <c r="E677" s="820" t="s">
        <v>2238</v>
      </c>
      <c r="F677" s="738" t="s">
        <v>2204</v>
      </c>
      <c r="G677" s="738" t="s">
        <v>2319</v>
      </c>
      <c r="H677" s="738" t="s">
        <v>562</v>
      </c>
      <c r="I677" s="738" t="s">
        <v>2320</v>
      </c>
      <c r="J677" s="738" t="s">
        <v>2321</v>
      </c>
      <c r="K677" s="738" t="s">
        <v>2322</v>
      </c>
      <c r="L677" s="739">
        <v>187.92</v>
      </c>
      <c r="M677" s="739">
        <v>4322.16</v>
      </c>
      <c r="N677" s="738">
        <v>23</v>
      </c>
      <c r="O677" s="821">
        <v>3.5</v>
      </c>
      <c r="P677" s="739">
        <v>2818.8</v>
      </c>
      <c r="Q677" s="754">
        <v>0.65217391304347827</v>
      </c>
      <c r="R677" s="738">
        <v>15</v>
      </c>
      <c r="S677" s="754">
        <v>0.65217391304347827</v>
      </c>
      <c r="T677" s="821">
        <v>2</v>
      </c>
      <c r="U677" s="777">
        <v>0.5714285714285714</v>
      </c>
    </row>
    <row r="678" spans="1:21" ht="14.4" customHeight="1" x14ac:dyDescent="0.3">
      <c r="A678" s="737">
        <v>7</v>
      </c>
      <c r="B678" s="738" t="s">
        <v>1972</v>
      </c>
      <c r="C678" s="738" t="s">
        <v>2209</v>
      </c>
      <c r="D678" s="819" t="s">
        <v>3275</v>
      </c>
      <c r="E678" s="820" t="s">
        <v>2238</v>
      </c>
      <c r="F678" s="738" t="s">
        <v>2204</v>
      </c>
      <c r="G678" s="738" t="s">
        <v>2319</v>
      </c>
      <c r="H678" s="738" t="s">
        <v>562</v>
      </c>
      <c r="I678" s="738" t="s">
        <v>2666</v>
      </c>
      <c r="J678" s="738" t="s">
        <v>2667</v>
      </c>
      <c r="K678" s="738" t="s">
        <v>2325</v>
      </c>
      <c r="L678" s="739">
        <v>93.96</v>
      </c>
      <c r="M678" s="739">
        <v>657.72</v>
      </c>
      <c r="N678" s="738">
        <v>7</v>
      </c>
      <c r="O678" s="821">
        <v>2</v>
      </c>
      <c r="P678" s="739">
        <v>281.88</v>
      </c>
      <c r="Q678" s="754">
        <v>0.42857142857142855</v>
      </c>
      <c r="R678" s="738">
        <v>3</v>
      </c>
      <c r="S678" s="754">
        <v>0.42857142857142855</v>
      </c>
      <c r="T678" s="821">
        <v>0.5</v>
      </c>
      <c r="U678" s="777">
        <v>0.25</v>
      </c>
    </row>
    <row r="679" spans="1:21" ht="14.4" customHeight="1" x14ac:dyDescent="0.3">
      <c r="A679" s="737">
        <v>7</v>
      </c>
      <c r="B679" s="738" t="s">
        <v>1972</v>
      </c>
      <c r="C679" s="738" t="s">
        <v>2209</v>
      </c>
      <c r="D679" s="819" t="s">
        <v>3275</v>
      </c>
      <c r="E679" s="820" t="s">
        <v>2238</v>
      </c>
      <c r="F679" s="738" t="s">
        <v>2204</v>
      </c>
      <c r="G679" s="738" t="s">
        <v>2319</v>
      </c>
      <c r="H679" s="738" t="s">
        <v>562</v>
      </c>
      <c r="I679" s="738" t="s">
        <v>3170</v>
      </c>
      <c r="J679" s="738" t="s">
        <v>2667</v>
      </c>
      <c r="K679" s="738" t="s">
        <v>2941</v>
      </c>
      <c r="L679" s="739">
        <v>156.61000000000001</v>
      </c>
      <c r="M679" s="739">
        <v>939.66000000000008</v>
      </c>
      <c r="N679" s="738">
        <v>6</v>
      </c>
      <c r="O679" s="821">
        <v>0.5</v>
      </c>
      <c r="P679" s="739">
        <v>939.66000000000008</v>
      </c>
      <c r="Q679" s="754">
        <v>1</v>
      </c>
      <c r="R679" s="738">
        <v>6</v>
      </c>
      <c r="S679" s="754">
        <v>1</v>
      </c>
      <c r="T679" s="821">
        <v>0.5</v>
      </c>
      <c r="U679" s="777">
        <v>1</v>
      </c>
    </row>
    <row r="680" spans="1:21" ht="14.4" customHeight="1" x14ac:dyDescent="0.3">
      <c r="A680" s="737">
        <v>7</v>
      </c>
      <c r="B680" s="738" t="s">
        <v>1972</v>
      </c>
      <c r="C680" s="738" t="s">
        <v>2209</v>
      </c>
      <c r="D680" s="819" t="s">
        <v>3275</v>
      </c>
      <c r="E680" s="820" t="s">
        <v>2238</v>
      </c>
      <c r="F680" s="738" t="s">
        <v>2204</v>
      </c>
      <c r="G680" s="738" t="s">
        <v>2319</v>
      </c>
      <c r="H680" s="738" t="s">
        <v>562</v>
      </c>
      <c r="I680" s="738" t="s">
        <v>3096</v>
      </c>
      <c r="J680" s="738" t="s">
        <v>2324</v>
      </c>
      <c r="K680" s="738" t="s">
        <v>3097</v>
      </c>
      <c r="L680" s="739">
        <v>93.96</v>
      </c>
      <c r="M680" s="739">
        <v>93.96</v>
      </c>
      <c r="N680" s="738">
        <v>1</v>
      </c>
      <c r="O680" s="821">
        <v>0.5</v>
      </c>
      <c r="P680" s="739"/>
      <c r="Q680" s="754">
        <v>0</v>
      </c>
      <c r="R680" s="738"/>
      <c r="S680" s="754">
        <v>0</v>
      </c>
      <c r="T680" s="821"/>
      <c r="U680" s="777">
        <v>0</v>
      </c>
    </row>
    <row r="681" spans="1:21" ht="14.4" customHeight="1" x14ac:dyDescent="0.3">
      <c r="A681" s="737">
        <v>7</v>
      </c>
      <c r="B681" s="738" t="s">
        <v>1972</v>
      </c>
      <c r="C681" s="738" t="s">
        <v>2209</v>
      </c>
      <c r="D681" s="819" t="s">
        <v>3275</v>
      </c>
      <c r="E681" s="820" t="s">
        <v>2238</v>
      </c>
      <c r="F681" s="738" t="s">
        <v>2204</v>
      </c>
      <c r="G681" s="738" t="s">
        <v>2319</v>
      </c>
      <c r="H681" s="738" t="s">
        <v>562</v>
      </c>
      <c r="I681" s="738" t="s">
        <v>3102</v>
      </c>
      <c r="J681" s="738" t="s">
        <v>2321</v>
      </c>
      <c r="K681" s="738" t="s">
        <v>2462</v>
      </c>
      <c r="L681" s="739">
        <v>0</v>
      </c>
      <c r="M681" s="739">
        <v>0</v>
      </c>
      <c r="N681" s="738">
        <v>2</v>
      </c>
      <c r="O681" s="821">
        <v>1</v>
      </c>
      <c r="P681" s="739">
        <v>0</v>
      </c>
      <c r="Q681" s="754"/>
      <c r="R681" s="738">
        <v>2</v>
      </c>
      <c r="S681" s="754">
        <v>1</v>
      </c>
      <c r="T681" s="821">
        <v>1</v>
      </c>
      <c r="U681" s="777">
        <v>1</v>
      </c>
    </row>
    <row r="682" spans="1:21" ht="14.4" customHeight="1" x14ac:dyDescent="0.3">
      <c r="A682" s="737">
        <v>7</v>
      </c>
      <c r="B682" s="738" t="s">
        <v>1972</v>
      </c>
      <c r="C682" s="738" t="s">
        <v>2209</v>
      </c>
      <c r="D682" s="819" t="s">
        <v>3275</v>
      </c>
      <c r="E682" s="820" t="s">
        <v>2238</v>
      </c>
      <c r="F682" s="738" t="s">
        <v>2204</v>
      </c>
      <c r="G682" s="738" t="s">
        <v>3171</v>
      </c>
      <c r="H682" s="738" t="s">
        <v>562</v>
      </c>
      <c r="I682" s="738" t="s">
        <v>3172</v>
      </c>
      <c r="J682" s="738" t="s">
        <v>3173</v>
      </c>
      <c r="K682" s="738" t="s">
        <v>3174</v>
      </c>
      <c r="L682" s="739">
        <v>170.32</v>
      </c>
      <c r="M682" s="739">
        <v>170.32</v>
      </c>
      <c r="N682" s="738">
        <v>1</v>
      </c>
      <c r="O682" s="821">
        <v>0.5</v>
      </c>
      <c r="P682" s="739"/>
      <c r="Q682" s="754">
        <v>0</v>
      </c>
      <c r="R682" s="738"/>
      <c r="S682" s="754">
        <v>0</v>
      </c>
      <c r="T682" s="821"/>
      <c r="U682" s="777">
        <v>0</v>
      </c>
    </row>
    <row r="683" spans="1:21" ht="14.4" customHeight="1" x14ac:dyDescent="0.3">
      <c r="A683" s="737">
        <v>7</v>
      </c>
      <c r="B683" s="738" t="s">
        <v>1972</v>
      </c>
      <c r="C683" s="738" t="s">
        <v>2209</v>
      </c>
      <c r="D683" s="819" t="s">
        <v>3275</v>
      </c>
      <c r="E683" s="820" t="s">
        <v>2238</v>
      </c>
      <c r="F683" s="738" t="s">
        <v>2204</v>
      </c>
      <c r="G683" s="738" t="s">
        <v>3063</v>
      </c>
      <c r="H683" s="738" t="s">
        <v>607</v>
      </c>
      <c r="I683" s="738" t="s">
        <v>3175</v>
      </c>
      <c r="J683" s="738" t="s">
        <v>3068</v>
      </c>
      <c r="K683" s="738" t="s">
        <v>3071</v>
      </c>
      <c r="L683" s="739">
        <v>161.06</v>
      </c>
      <c r="M683" s="739">
        <v>644.24</v>
      </c>
      <c r="N683" s="738">
        <v>4</v>
      </c>
      <c r="O683" s="821">
        <v>0.5</v>
      </c>
      <c r="P683" s="739">
        <v>644.24</v>
      </c>
      <c r="Q683" s="754">
        <v>1</v>
      </c>
      <c r="R683" s="738">
        <v>4</v>
      </c>
      <c r="S683" s="754">
        <v>1</v>
      </c>
      <c r="T683" s="821">
        <v>0.5</v>
      </c>
      <c r="U683" s="777">
        <v>1</v>
      </c>
    </row>
    <row r="684" spans="1:21" ht="14.4" customHeight="1" x14ac:dyDescent="0.3">
      <c r="A684" s="737">
        <v>7</v>
      </c>
      <c r="B684" s="738" t="s">
        <v>1972</v>
      </c>
      <c r="C684" s="738" t="s">
        <v>2209</v>
      </c>
      <c r="D684" s="819" t="s">
        <v>3275</v>
      </c>
      <c r="E684" s="820" t="s">
        <v>2238</v>
      </c>
      <c r="F684" s="738" t="s">
        <v>2204</v>
      </c>
      <c r="G684" s="738" t="s">
        <v>2268</v>
      </c>
      <c r="H684" s="738" t="s">
        <v>562</v>
      </c>
      <c r="I684" s="738" t="s">
        <v>2531</v>
      </c>
      <c r="J684" s="738" t="s">
        <v>2532</v>
      </c>
      <c r="K684" s="738" t="s">
        <v>2059</v>
      </c>
      <c r="L684" s="739">
        <v>0</v>
      </c>
      <c r="M684" s="739">
        <v>0</v>
      </c>
      <c r="N684" s="738">
        <v>2</v>
      </c>
      <c r="O684" s="821">
        <v>0.5</v>
      </c>
      <c r="P684" s="739">
        <v>0</v>
      </c>
      <c r="Q684" s="754"/>
      <c r="R684" s="738">
        <v>2</v>
      </c>
      <c r="S684" s="754">
        <v>1</v>
      </c>
      <c r="T684" s="821">
        <v>0.5</v>
      </c>
      <c r="U684" s="777">
        <v>1</v>
      </c>
    </row>
    <row r="685" spans="1:21" ht="14.4" customHeight="1" x14ac:dyDescent="0.3">
      <c r="A685" s="737">
        <v>7</v>
      </c>
      <c r="B685" s="738" t="s">
        <v>1972</v>
      </c>
      <c r="C685" s="738" t="s">
        <v>2209</v>
      </c>
      <c r="D685" s="819" t="s">
        <v>3275</v>
      </c>
      <c r="E685" s="820" t="s">
        <v>2238</v>
      </c>
      <c r="F685" s="738" t="s">
        <v>2204</v>
      </c>
      <c r="G685" s="738" t="s">
        <v>2268</v>
      </c>
      <c r="H685" s="738" t="s">
        <v>562</v>
      </c>
      <c r="I685" s="738" t="s">
        <v>3176</v>
      </c>
      <c r="J685" s="738" t="s">
        <v>2513</v>
      </c>
      <c r="K685" s="738" t="s">
        <v>3073</v>
      </c>
      <c r="L685" s="739">
        <v>0</v>
      </c>
      <c r="M685" s="739">
        <v>0</v>
      </c>
      <c r="N685" s="738">
        <v>1</v>
      </c>
      <c r="O685" s="821">
        <v>1</v>
      </c>
      <c r="P685" s="739">
        <v>0</v>
      </c>
      <c r="Q685" s="754"/>
      <c r="R685" s="738">
        <v>1</v>
      </c>
      <c r="S685" s="754">
        <v>1</v>
      </c>
      <c r="T685" s="821">
        <v>1</v>
      </c>
      <c r="U685" s="777">
        <v>1</v>
      </c>
    </row>
    <row r="686" spans="1:21" ht="14.4" customHeight="1" x14ac:dyDescent="0.3">
      <c r="A686" s="737">
        <v>7</v>
      </c>
      <c r="B686" s="738" t="s">
        <v>1972</v>
      </c>
      <c r="C686" s="738" t="s">
        <v>2209</v>
      </c>
      <c r="D686" s="819" t="s">
        <v>3275</v>
      </c>
      <c r="E686" s="820" t="s">
        <v>2238</v>
      </c>
      <c r="F686" s="738" t="s">
        <v>2204</v>
      </c>
      <c r="G686" s="738" t="s">
        <v>2268</v>
      </c>
      <c r="H686" s="738" t="s">
        <v>562</v>
      </c>
      <c r="I686" s="738" t="s">
        <v>3177</v>
      </c>
      <c r="J686" s="738" t="s">
        <v>3178</v>
      </c>
      <c r="K686" s="738" t="s">
        <v>2059</v>
      </c>
      <c r="L686" s="739">
        <v>0</v>
      </c>
      <c r="M686" s="739">
        <v>0</v>
      </c>
      <c r="N686" s="738">
        <v>1</v>
      </c>
      <c r="O686" s="821">
        <v>1</v>
      </c>
      <c r="P686" s="739"/>
      <c r="Q686" s="754"/>
      <c r="R686" s="738"/>
      <c r="S686" s="754">
        <v>0</v>
      </c>
      <c r="T686" s="821"/>
      <c r="U686" s="777">
        <v>0</v>
      </c>
    </row>
    <row r="687" spans="1:21" ht="14.4" customHeight="1" x14ac:dyDescent="0.3">
      <c r="A687" s="737">
        <v>7</v>
      </c>
      <c r="B687" s="738" t="s">
        <v>1972</v>
      </c>
      <c r="C687" s="738" t="s">
        <v>2209</v>
      </c>
      <c r="D687" s="819" t="s">
        <v>3275</v>
      </c>
      <c r="E687" s="820" t="s">
        <v>2238</v>
      </c>
      <c r="F687" s="738" t="s">
        <v>2204</v>
      </c>
      <c r="G687" s="738" t="s">
        <v>2331</v>
      </c>
      <c r="H687" s="738" t="s">
        <v>562</v>
      </c>
      <c r="I687" s="738" t="s">
        <v>2440</v>
      </c>
      <c r="J687" s="738" t="s">
        <v>2333</v>
      </c>
      <c r="K687" s="738" t="s">
        <v>2441</v>
      </c>
      <c r="L687" s="739">
        <v>50.32</v>
      </c>
      <c r="M687" s="739">
        <v>100.64</v>
      </c>
      <c r="N687" s="738">
        <v>2</v>
      </c>
      <c r="O687" s="821">
        <v>2</v>
      </c>
      <c r="P687" s="739">
        <v>50.32</v>
      </c>
      <c r="Q687" s="754">
        <v>0.5</v>
      </c>
      <c r="R687" s="738">
        <v>1</v>
      </c>
      <c r="S687" s="754">
        <v>0.5</v>
      </c>
      <c r="T687" s="821">
        <v>1</v>
      </c>
      <c r="U687" s="777">
        <v>0.5</v>
      </c>
    </row>
    <row r="688" spans="1:21" ht="14.4" customHeight="1" x14ac:dyDescent="0.3">
      <c r="A688" s="737">
        <v>7</v>
      </c>
      <c r="B688" s="738" t="s">
        <v>1972</v>
      </c>
      <c r="C688" s="738" t="s">
        <v>2209</v>
      </c>
      <c r="D688" s="819" t="s">
        <v>3275</v>
      </c>
      <c r="E688" s="820" t="s">
        <v>2238</v>
      </c>
      <c r="F688" s="738" t="s">
        <v>2204</v>
      </c>
      <c r="G688" s="738" t="s">
        <v>2331</v>
      </c>
      <c r="H688" s="738" t="s">
        <v>562</v>
      </c>
      <c r="I688" s="738" t="s">
        <v>2851</v>
      </c>
      <c r="J688" s="738" t="s">
        <v>2677</v>
      </c>
      <c r="K688" s="738" t="s">
        <v>2852</v>
      </c>
      <c r="L688" s="739">
        <v>50.32</v>
      </c>
      <c r="M688" s="739">
        <v>1207.68</v>
      </c>
      <c r="N688" s="738">
        <v>24</v>
      </c>
      <c r="O688" s="821">
        <v>9</v>
      </c>
      <c r="P688" s="739">
        <v>1056.72</v>
      </c>
      <c r="Q688" s="754">
        <v>0.875</v>
      </c>
      <c r="R688" s="738">
        <v>21</v>
      </c>
      <c r="S688" s="754">
        <v>0.875</v>
      </c>
      <c r="T688" s="821">
        <v>7</v>
      </c>
      <c r="U688" s="777">
        <v>0.77777777777777779</v>
      </c>
    </row>
    <row r="689" spans="1:21" ht="14.4" customHeight="1" x14ac:dyDescent="0.3">
      <c r="A689" s="737">
        <v>7</v>
      </c>
      <c r="B689" s="738" t="s">
        <v>1972</v>
      </c>
      <c r="C689" s="738" t="s">
        <v>2209</v>
      </c>
      <c r="D689" s="819" t="s">
        <v>3275</v>
      </c>
      <c r="E689" s="820" t="s">
        <v>2238</v>
      </c>
      <c r="F689" s="738" t="s">
        <v>2204</v>
      </c>
      <c r="G689" s="738" t="s">
        <v>2331</v>
      </c>
      <c r="H689" s="738" t="s">
        <v>562</v>
      </c>
      <c r="I689" s="738" t="s">
        <v>2853</v>
      </c>
      <c r="J689" s="738" t="s">
        <v>2333</v>
      </c>
      <c r="K689" s="738" t="s">
        <v>2854</v>
      </c>
      <c r="L689" s="739">
        <v>99.94</v>
      </c>
      <c r="M689" s="739">
        <v>899.46</v>
      </c>
      <c r="N689" s="738">
        <v>9</v>
      </c>
      <c r="O689" s="821">
        <v>1.5</v>
      </c>
      <c r="P689" s="739"/>
      <c r="Q689" s="754">
        <v>0</v>
      </c>
      <c r="R689" s="738"/>
      <c r="S689" s="754">
        <v>0</v>
      </c>
      <c r="T689" s="821"/>
      <c r="U689" s="777">
        <v>0</v>
      </c>
    </row>
    <row r="690" spans="1:21" ht="14.4" customHeight="1" x14ac:dyDescent="0.3">
      <c r="A690" s="737">
        <v>7</v>
      </c>
      <c r="B690" s="738" t="s">
        <v>1972</v>
      </c>
      <c r="C690" s="738" t="s">
        <v>2209</v>
      </c>
      <c r="D690" s="819" t="s">
        <v>3275</v>
      </c>
      <c r="E690" s="820" t="s">
        <v>2238</v>
      </c>
      <c r="F690" s="738" t="s">
        <v>2204</v>
      </c>
      <c r="G690" s="738" t="s">
        <v>2331</v>
      </c>
      <c r="H690" s="738" t="s">
        <v>562</v>
      </c>
      <c r="I690" s="738" t="s">
        <v>2332</v>
      </c>
      <c r="J690" s="738" t="s">
        <v>2333</v>
      </c>
      <c r="K690" s="738" t="s">
        <v>2334</v>
      </c>
      <c r="L690" s="739">
        <v>299.83999999999997</v>
      </c>
      <c r="M690" s="739">
        <v>899.52</v>
      </c>
      <c r="N690" s="738">
        <v>3</v>
      </c>
      <c r="O690" s="821">
        <v>0.5</v>
      </c>
      <c r="P690" s="739"/>
      <c r="Q690" s="754">
        <v>0</v>
      </c>
      <c r="R690" s="738"/>
      <c r="S690" s="754">
        <v>0</v>
      </c>
      <c r="T690" s="821"/>
      <c r="U690" s="777">
        <v>0</v>
      </c>
    </row>
    <row r="691" spans="1:21" ht="14.4" customHeight="1" x14ac:dyDescent="0.3">
      <c r="A691" s="737">
        <v>7</v>
      </c>
      <c r="B691" s="738" t="s">
        <v>1972</v>
      </c>
      <c r="C691" s="738" t="s">
        <v>2209</v>
      </c>
      <c r="D691" s="819" t="s">
        <v>3275</v>
      </c>
      <c r="E691" s="820" t="s">
        <v>2238</v>
      </c>
      <c r="F691" s="738" t="s">
        <v>2204</v>
      </c>
      <c r="G691" s="738" t="s">
        <v>2331</v>
      </c>
      <c r="H691" s="738" t="s">
        <v>562</v>
      </c>
      <c r="I691" s="738" t="s">
        <v>2855</v>
      </c>
      <c r="J691" s="738" t="s">
        <v>2856</v>
      </c>
      <c r="K691" s="738" t="s">
        <v>2441</v>
      </c>
      <c r="L691" s="739">
        <v>50.32</v>
      </c>
      <c r="M691" s="739">
        <v>603.84</v>
      </c>
      <c r="N691" s="738">
        <v>12</v>
      </c>
      <c r="O691" s="821">
        <v>1.5</v>
      </c>
      <c r="P691" s="739"/>
      <c r="Q691" s="754">
        <v>0</v>
      </c>
      <c r="R691" s="738"/>
      <c r="S691" s="754">
        <v>0</v>
      </c>
      <c r="T691" s="821"/>
      <c r="U691" s="777">
        <v>0</v>
      </c>
    </row>
    <row r="692" spans="1:21" ht="14.4" customHeight="1" x14ac:dyDescent="0.3">
      <c r="A692" s="737">
        <v>7</v>
      </c>
      <c r="B692" s="738" t="s">
        <v>1972</v>
      </c>
      <c r="C692" s="738" t="s">
        <v>2209</v>
      </c>
      <c r="D692" s="819" t="s">
        <v>3275</v>
      </c>
      <c r="E692" s="820" t="s">
        <v>2238</v>
      </c>
      <c r="F692" s="738" t="s">
        <v>2204</v>
      </c>
      <c r="G692" s="738" t="s">
        <v>2331</v>
      </c>
      <c r="H692" s="738" t="s">
        <v>562</v>
      </c>
      <c r="I692" s="738" t="s">
        <v>2676</v>
      </c>
      <c r="J692" s="738" t="s">
        <v>2677</v>
      </c>
      <c r="K692" s="738" t="s">
        <v>2678</v>
      </c>
      <c r="L692" s="739">
        <v>50.32</v>
      </c>
      <c r="M692" s="739">
        <v>251.6</v>
      </c>
      <c r="N692" s="738">
        <v>5</v>
      </c>
      <c r="O692" s="821">
        <v>0.5</v>
      </c>
      <c r="P692" s="739"/>
      <c r="Q692" s="754">
        <v>0</v>
      </c>
      <c r="R692" s="738"/>
      <c r="S692" s="754">
        <v>0</v>
      </c>
      <c r="T692" s="821"/>
      <c r="U692" s="777">
        <v>0</v>
      </c>
    </row>
    <row r="693" spans="1:21" ht="14.4" customHeight="1" x14ac:dyDescent="0.3">
      <c r="A693" s="737">
        <v>7</v>
      </c>
      <c r="B693" s="738" t="s">
        <v>1972</v>
      </c>
      <c r="C693" s="738" t="s">
        <v>2209</v>
      </c>
      <c r="D693" s="819" t="s">
        <v>3275</v>
      </c>
      <c r="E693" s="820" t="s">
        <v>2238</v>
      </c>
      <c r="F693" s="738" t="s">
        <v>2204</v>
      </c>
      <c r="G693" s="738" t="s">
        <v>2331</v>
      </c>
      <c r="H693" s="738" t="s">
        <v>562</v>
      </c>
      <c r="I693" s="738" t="s">
        <v>3179</v>
      </c>
      <c r="J693" s="738" t="s">
        <v>2856</v>
      </c>
      <c r="K693" s="738" t="s">
        <v>3180</v>
      </c>
      <c r="L693" s="739">
        <v>0</v>
      </c>
      <c r="M693" s="739">
        <v>0</v>
      </c>
      <c r="N693" s="738">
        <v>2</v>
      </c>
      <c r="O693" s="821">
        <v>0.5</v>
      </c>
      <c r="P693" s="739">
        <v>0</v>
      </c>
      <c r="Q693" s="754"/>
      <c r="R693" s="738">
        <v>2</v>
      </c>
      <c r="S693" s="754">
        <v>1</v>
      </c>
      <c r="T693" s="821">
        <v>0.5</v>
      </c>
      <c r="U693" s="777">
        <v>1</v>
      </c>
    </row>
    <row r="694" spans="1:21" ht="14.4" customHeight="1" x14ac:dyDescent="0.3">
      <c r="A694" s="737">
        <v>7</v>
      </c>
      <c r="B694" s="738" t="s">
        <v>1972</v>
      </c>
      <c r="C694" s="738" t="s">
        <v>2209</v>
      </c>
      <c r="D694" s="819" t="s">
        <v>3275</v>
      </c>
      <c r="E694" s="820" t="s">
        <v>2238</v>
      </c>
      <c r="F694" s="738" t="s">
        <v>2204</v>
      </c>
      <c r="G694" s="738" t="s">
        <v>2331</v>
      </c>
      <c r="H694" s="738" t="s">
        <v>562</v>
      </c>
      <c r="I694" s="738" t="s">
        <v>2857</v>
      </c>
      <c r="J694" s="738" t="s">
        <v>2858</v>
      </c>
      <c r="K694" s="738" t="s">
        <v>2859</v>
      </c>
      <c r="L694" s="739">
        <v>99.94</v>
      </c>
      <c r="M694" s="739">
        <v>1399.1599999999999</v>
      </c>
      <c r="N694" s="738">
        <v>14</v>
      </c>
      <c r="O694" s="821">
        <v>5</v>
      </c>
      <c r="P694" s="739">
        <v>799.52</v>
      </c>
      <c r="Q694" s="754">
        <v>0.57142857142857151</v>
      </c>
      <c r="R694" s="738">
        <v>8</v>
      </c>
      <c r="S694" s="754">
        <v>0.5714285714285714</v>
      </c>
      <c r="T694" s="821">
        <v>3</v>
      </c>
      <c r="U694" s="777">
        <v>0.6</v>
      </c>
    </row>
    <row r="695" spans="1:21" ht="14.4" customHeight="1" x14ac:dyDescent="0.3">
      <c r="A695" s="737">
        <v>7</v>
      </c>
      <c r="B695" s="738" t="s">
        <v>1972</v>
      </c>
      <c r="C695" s="738" t="s">
        <v>2209</v>
      </c>
      <c r="D695" s="819" t="s">
        <v>3275</v>
      </c>
      <c r="E695" s="820" t="s">
        <v>2238</v>
      </c>
      <c r="F695" s="738" t="s">
        <v>2204</v>
      </c>
      <c r="G695" s="738" t="s">
        <v>2331</v>
      </c>
      <c r="H695" s="738" t="s">
        <v>562</v>
      </c>
      <c r="I695" s="738" t="s">
        <v>2681</v>
      </c>
      <c r="J695" s="738" t="s">
        <v>2333</v>
      </c>
      <c r="K695" s="738" t="s">
        <v>2682</v>
      </c>
      <c r="L695" s="739">
        <v>66.63</v>
      </c>
      <c r="M695" s="739">
        <v>333.15</v>
      </c>
      <c r="N695" s="738">
        <v>5</v>
      </c>
      <c r="O695" s="821">
        <v>0.5</v>
      </c>
      <c r="P695" s="739"/>
      <c r="Q695" s="754">
        <v>0</v>
      </c>
      <c r="R695" s="738"/>
      <c r="S695" s="754">
        <v>0</v>
      </c>
      <c r="T695" s="821"/>
      <c r="U695" s="777">
        <v>0</v>
      </c>
    </row>
    <row r="696" spans="1:21" ht="14.4" customHeight="1" x14ac:dyDescent="0.3">
      <c r="A696" s="737">
        <v>7</v>
      </c>
      <c r="B696" s="738" t="s">
        <v>1972</v>
      </c>
      <c r="C696" s="738" t="s">
        <v>2209</v>
      </c>
      <c r="D696" s="819" t="s">
        <v>3275</v>
      </c>
      <c r="E696" s="820" t="s">
        <v>2238</v>
      </c>
      <c r="F696" s="738" t="s">
        <v>2204</v>
      </c>
      <c r="G696" s="738" t="s">
        <v>2331</v>
      </c>
      <c r="H696" s="738" t="s">
        <v>562</v>
      </c>
      <c r="I696" s="738" t="s">
        <v>3181</v>
      </c>
      <c r="J696" s="738" t="s">
        <v>2677</v>
      </c>
      <c r="K696" s="738" t="s">
        <v>2852</v>
      </c>
      <c r="L696" s="739">
        <v>50.32</v>
      </c>
      <c r="M696" s="739">
        <v>150.96</v>
      </c>
      <c r="N696" s="738">
        <v>3</v>
      </c>
      <c r="O696" s="821">
        <v>1</v>
      </c>
      <c r="P696" s="739">
        <v>150.96</v>
      </c>
      <c r="Q696" s="754">
        <v>1</v>
      </c>
      <c r="R696" s="738">
        <v>3</v>
      </c>
      <c r="S696" s="754">
        <v>1</v>
      </c>
      <c r="T696" s="821">
        <v>1</v>
      </c>
      <c r="U696" s="777">
        <v>1</v>
      </c>
    </row>
    <row r="697" spans="1:21" ht="14.4" customHeight="1" x14ac:dyDescent="0.3">
      <c r="A697" s="737">
        <v>7</v>
      </c>
      <c r="B697" s="738" t="s">
        <v>1972</v>
      </c>
      <c r="C697" s="738" t="s">
        <v>2209</v>
      </c>
      <c r="D697" s="819" t="s">
        <v>3275</v>
      </c>
      <c r="E697" s="820" t="s">
        <v>2238</v>
      </c>
      <c r="F697" s="738" t="s">
        <v>2204</v>
      </c>
      <c r="G697" s="738" t="s">
        <v>2331</v>
      </c>
      <c r="H697" s="738" t="s">
        <v>562</v>
      </c>
      <c r="I697" s="738" t="s">
        <v>2335</v>
      </c>
      <c r="J697" s="738" t="s">
        <v>2336</v>
      </c>
      <c r="K697" s="738" t="s">
        <v>2337</v>
      </c>
      <c r="L697" s="739">
        <v>95.29</v>
      </c>
      <c r="M697" s="739">
        <v>667.03000000000009</v>
      </c>
      <c r="N697" s="738">
        <v>7</v>
      </c>
      <c r="O697" s="821">
        <v>4</v>
      </c>
      <c r="P697" s="739">
        <v>190.58</v>
      </c>
      <c r="Q697" s="754">
        <v>0.2857142857142857</v>
      </c>
      <c r="R697" s="738">
        <v>2</v>
      </c>
      <c r="S697" s="754">
        <v>0.2857142857142857</v>
      </c>
      <c r="T697" s="821">
        <v>1.5</v>
      </c>
      <c r="U697" s="777">
        <v>0.375</v>
      </c>
    </row>
    <row r="698" spans="1:21" ht="14.4" customHeight="1" x14ac:dyDescent="0.3">
      <c r="A698" s="737">
        <v>7</v>
      </c>
      <c r="B698" s="738" t="s">
        <v>1972</v>
      </c>
      <c r="C698" s="738" t="s">
        <v>2209</v>
      </c>
      <c r="D698" s="819" t="s">
        <v>3275</v>
      </c>
      <c r="E698" s="820" t="s">
        <v>2238</v>
      </c>
      <c r="F698" s="738" t="s">
        <v>2204</v>
      </c>
      <c r="G698" s="738" t="s">
        <v>2331</v>
      </c>
      <c r="H698" s="738" t="s">
        <v>562</v>
      </c>
      <c r="I698" s="738" t="s">
        <v>2862</v>
      </c>
      <c r="J698" s="738" t="s">
        <v>2336</v>
      </c>
      <c r="K698" s="738" t="s">
        <v>2863</v>
      </c>
      <c r="L698" s="739">
        <v>199.89</v>
      </c>
      <c r="M698" s="739">
        <v>399.78</v>
      </c>
      <c r="N698" s="738">
        <v>2</v>
      </c>
      <c r="O698" s="821">
        <v>0.5</v>
      </c>
      <c r="P698" s="739"/>
      <c r="Q698" s="754">
        <v>0</v>
      </c>
      <c r="R698" s="738"/>
      <c r="S698" s="754">
        <v>0</v>
      </c>
      <c r="T698" s="821"/>
      <c r="U698" s="777">
        <v>0</v>
      </c>
    </row>
    <row r="699" spans="1:21" ht="14.4" customHeight="1" x14ac:dyDescent="0.3">
      <c r="A699" s="737">
        <v>7</v>
      </c>
      <c r="B699" s="738" t="s">
        <v>1972</v>
      </c>
      <c r="C699" s="738" t="s">
        <v>2209</v>
      </c>
      <c r="D699" s="819" t="s">
        <v>3275</v>
      </c>
      <c r="E699" s="820" t="s">
        <v>2238</v>
      </c>
      <c r="F699" s="738" t="s">
        <v>2204</v>
      </c>
      <c r="G699" s="738" t="s">
        <v>2331</v>
      </c>
      <c r="H699" s="738" t="s">
        <v>562</v>
      </c>
      <c r="I699" s="738" t="s">
        <v>2864</v>
      </c>
      <c r="J699" s="738" t="s">
        <v>2336</v>
      </c>
      <c r="K699" s="738" t="s">
        <v>2865</v>
      </c>
      <c r="L699" s="739">
        <v>199.89</v>
      </c>
      <c r="M699" s="739">
        <v>199.89</v>
      </c>
      <c r="N699" s="738">
        <v>1</v>
      </c>
      <c r="O699" s="821">
        <v>0.5</v>
      </c>
      <c r="P699" s="739"/>
      <c r="Q699" s="754">
        <v>0</v>
      </c>
      <c r="R699" s="738"/>
      <c r="S699" s="754">
        <v>0</v>
      </c>
      <c r="T699" s="821"/>
      <c r="U699" s="777">
        <v>0</v>
      </c>
    </row>
    <row r="700" spans="1:21" ht="14.4" customHeight="1" x14ac:dyDescent="0.3">
      <c r="A700" s="737">
        <v>7</v>
      </c>
      <c r="B700" s="738" t="s">
        <v>1972</v>
      </c>
      <c r="C700" s="738" t="s">
        <v>2209</v>
      </c>
      <c r="D700" s="819" t="s">
        <v>3275</v>
      </c>
      <c r="E700" s="820" t="s">
        <v>2238</v>
      </c>
      <c r="F700" s="738" t="s">
        <v>2204</v>
      </c>
      <c r="G700" s="738" t="s">
        <v>2868</v>
      </c>
      <c r="H700" s="738" t="s">
        <v>607</v>
      </c>
      <c r="I700" s="738" t="s">
        <v>2869</v>
      </c>
      <c r="J700" s="738" t="s">
        <v>2870</v>
      </c>
      <c r="K700" s="738" t="s">
        <v>2871</v>
      </c>
      <c r="L700" s="739">
        <v>65.36</v>
      </c>
      <c r="M700" s="739">
        <v>261.44</v>
      </c>
      <c r="N700" s="738">
        <v>4</v>
      </c>
      <c r="O700" s="821">
        <v>1</v>
      </c>
      <c r="P700" s="739">
        <v>130.72</v>
      </c>
      <c r="Q700" s="754">
        <v>0.5</v>
      </c>
      <c r="R700" s="738">
        <v>2</v>
      </c>
      <c r="S700" s="754">
        <v>0.5</v>
      </c>
      <c r="T700" s="821">
        <v>0.5</v>
      </c>
      <c r="U700" s="777">
        <v>0.5</v>
      </c>
    </row>
    <row r="701" spans="1:21" ht="14.4" customHeight="1" x14ac:dyDescent="0.3">
      <c r="A701" s="737">
        <v>7</v>
      </c>
      <c r="B701" s="738" t="s">
        <v>1972</v>
      </c>
      <c r="C701" s="738" t="s">
        <v>2209</v>
      </c>
      <c r="D701" s="819" t="s">
        <v>3275</v>
      </c>
      <c r="E701" s="820" t="s">
        <v>2238</v>
      </c>
      <c r="F701" s="738" t="s">
        <v>2204</v>
      </c>
      <c r="G701" s="738" t="s">
        <v>2683</v>
      </c>
      <c r="H701" s="738" t="s">
        <v>562</v>
      </c>
      <c r="I701" s="738" t="s">
        <v>2684</v>
      </c>
      <c r="J701" s="738" t="s">
        <v>2685</v>
      </c>
      <c r="K701" s="738" t="s">
        <v>2686</v>
      </c>
      <c r="L701" s="739">
        <v>1112.45</v>
      </c>
      <c r="M701" s="739">
        <v>3337.3500000000004</v>
      </c>
      <c r="N701" s="738">
        <v>3</v>
      </c>
      <c r="O701" s="821">
        <v>2</v>
      </c>
      <c r="P701" s="739">
        <v>3337.3500000000004</v>
      </c>
      <c r="Q701" s="754">
        <v>1</v>
      </c>
      <c r="R701" s="738">
        <v>3</v>
      </c>
      <c r="S701" s="754">
        <v>1</v>
      </c>
      <c r="T701" s="821">
        <v>2</v>
      </c>
      <c r="U701" s="777">
        <v>1</v>
      </c>
    </row>
    <row r="702" spans="1:21" ht="14.4" customHeight="1" x14ac:dyDescent="0.3">
      <c r="A702" s="737">
        <v>7</v>
      </c>
      <c r="B702" s="738" t="s">
        <v>1972</v>
      </c>
      <c r="C702" s="738" t="s">
        <v>2209</v>
      </c>
      <c r="D702" s="819" t="s">
        <v>3275</v>
      </c>
      <c r="E702" s="820" t="s">
        <v>2238</v>
      </c>
      <c r="F702" s="738" t="s">
        <v>2204</v>
      </c>
      <c r="G702" s="738" t="s">
        <v>2683</v>
      </c>
      <c r="H702" s="738" t="s">
        <v>562</v>
      </c>
      <c r="I702" s="738" t="s">
        <v>2872</v>
      </c>
      <c r="J702" s="738" t="s">
        <v>2685</v>
      </c>
      <c r="K702" s="738" t="s">
        <v>2873</v>
      </c>
      <c r="L702" s="739">
        <v>2146.12</v>
      </c>
      <c r="M702" s="739">
        <v>10730.599999999999</v>
      </c>
      <c r="N702" s="738">
        <v>5</v>
      </c>
      <c r="O702" s="821">
        <v>3</v>
      </c>
      <c r="P702" s="739">
        <v>10730.599999999999</v>
      </c>
      <c r="Q702" s="754">
        <v>1</v>
      </c>
      <c r="R702" s="738">
        <v>5</v>
      </c>
      <c r="S702" s="754">
        <v>1</v>
      </c>
      <c r="T702" s="821">
        <v>3</v>
      </c>
      <c r="U702" s="777">
        <v>1</v>
      </c>
    </row>
    <row r="703" spans="1:21" ht="14.4" customHeight="1" x14ac:dyDescent="0.3">
      <c r="A703" s="737">
        <v>7</v>
      </c>
      <c r="B703" s="738" t="s">
        <v>1972</v>
      </c>
      <c r="C703" s="738" t="s">
        <v>2209</v>
      </c>
      <c r="D703" s="819" t="s">
        <v>3275</v>
      </c>
      <c r="E703" s="820" t="s">
        <v>2238</v>
      </c>
      <c r="F703" s="738" t="s">
        <v>2204</v>
      </c>
      <c r="G703" s="738" t="s">
        <v>2683</v>
      </c>
      <c r="H703" s="738" t="s">
        <v>562</v>
      </c>
      <c r="I703" s="738" t="s">
        <v>2874</v>
      </c>
      <c r="J703" s="738" t="s">
        <v>2685</v>
      </c>
      <c r="K703" s="738" t="s">
        <v>2875</v>
      </c>
      <c r="L703" s="739">
        <v>3690.52</v>
      </c>
      <c r="M703" s="739">
        <v>47976.759999999995</v>
      </c>
      <c r="N703" s="738">
        <v>13</v>
      </c>
      <c r="O703" s="821">
        <v>3</v>
      </c>
      <c r="P703" s="739">
        <v>47976.759999999995</v>
      </c>
      <c r="Q703" s="754">
        <v>1</v>
      </c>
      <c r="R703" s="738">
        <v>13</v>
      </c>
      <c r="S703" s="754">
        <v>1</v>
      </c>
      <c r="T703" s="821">
        <v>3</v>
      </c>
      <c r="U703" s="777">
        <v>1</v>
      </c>
    </row>
    <row r="704" spans="1:21" ht="14.4" customHeight="1" x14ac:dyDescent="0.3">
      <c r="A704" s="737">
        <v>7</v>
      </c>
      <c r="B704" s="738" t="s">
        <v>1972</v>
      </c>
      <c r="C704" s="738" t="s">
        <v>2209</v>
      </c>
      <c r="D704" s="819" t="s">
        <v>3275</v>
      </c>
      <c r="E704" s="820" t="s">
        <v>2240</v>
      </c>
      <c r="F704" s="738" t="s">
        <v>2204</v>
      </c>
      <c r="G704" s="738" t="s">
        <v>2276</v>
      </c>
      <c r="H704" s="738" t="s">
        <v>607</v>
      </c>
      <c r="I704" s="738" t="s">
        <v>2359</v>
      </c>
      <c r="J704" s="738" t="s">
        <v>2340</v>
      </c>
      <c r="K704" s="738" t="s">
        <v>2360</v>
      </c>
      <c r="L704" s="739">
        <v>70.540000000000006</v>
      </c>
      <c r="M704" s="739">
        <v>141.08000000000001</v>
      </c>
      <c r="N704" s="738">
        <v>2</v>
      </c>
      <c r="O704" s="821">
        <v>1</v>
      </c>
      <c r="P704" s="739">
        <v>141.08000000000001</v>
      </c>
      <c r="Q704" s="754">
        <v>1</v>
      </c>
      <c r="R704" s="738">
        <v>2</v>
      </c>
      <c r="S704" s="754">
        <v>1</v>
      </c>
      <c r="T704" s="821">
        <v>1</v>
      </c>
      <c r="U704" s="777">
        <v>1</v>
      </c>
    </row>
    <row r="705" spans="1:21" ht="14.4" customHeight="1" x14ac:dyDescent="0.3">
      <c r="A705" s="737">
        <v>7</v>
      </c>
      <c r="B705" s="738" t="s">
        <v>1972</v>
      </c>
      <c r="C705" s="738" t="s">
        <v>2209</v>
      </c>
      <c r="D705" s="819" t="s">
        <v>3275</v>
      </c>
      <c r="E705" s="820" t="s">
        <v>2240</v>
      </c>
      <c r="F705" s="738" t="s">
        <v>2204</v>
      </c>
      <c r="G705" s="738" t="s">
        <v>3182</v>
      </c>
      <c r="H705" s="738" t="s">
        <v>562</v>
      </c>
      <c r="I705" s="738" t="s">
        <v>3183</v>
      </c>
      <c r="J705" s="738" t="s">
        <v>3184</v>
      </c>
      <c r="K705" s="738" t="s">
        <v>2658</v>
      </c>
      <c r="L705" s="739">
        <v>161.06</v>
      </c>
      <c r="M705" s="739">
        <v>322.12</v>
      </c>
      <c r="N705" s="738">
        <v>2</v>
      </c>
      <c r="O705" s="821">
        <v>1.5</v>
      </c>
      <c r="P705" s="739">
        <v>322.12</v>
      </c>
      <c r="Q705" s="754">
        <v>1</v>
      </c>
      <c r="R705" s="738">
        <v>2</v>
      </c>
      <c r="S705" s="754">
        <v>1</v>
      </c>
      <c r="T705" s="821">
        <v>1.5</v>
      </c>
      <c r="U705" s="777">
        <v>1</v>
      </c>
    </row>
    <row r="706" spans="1:21" ht="14.4" customHeight="1" x14ac:dyDescent="0.3">
      <c r="A706" s="737">
        <v>7</v>
      </c>
      <c r="B706" s="738" t="s">
        <v>1972</v>
      </c>
      <c r="C706" s="738" t="s">
        <v>2209</v>
      </c>
      <c r="D706" s="819" t="s">
        <v>3275</v>
      </c>
      <c r="E706" s="820" t="s">
        <v>2240</v>
      </c>
      <c r="F706" s="738" t="s">
        <v>2204</v>
      </c>
      <c r="G706" s="738" t="s">
        <v>3185</v>
      </c>
      <c r="H706" s="738" t="s">
        <v>562</v>
      </c>
      <c r="I706" s="738" t="s">
        <v>3186</v>
      </c>
      <c r="J706" s="738" t="s">
        <v>3187</v>
      </c>
      <c r="K706" s="738" t="s">
        <v>3188</v>
      </c>
      <c r="L706" s="739">
        <v>49.2</v>
      </c>
      <c r="M706" s="739">
        <v>147.60000000000002</v>
      </c>
      <c r="N706" s="738">
        <v>3</v>
      </c>
      <c r="O706" s="821">
        <v>0.5</v>
      </c>
      <c r="P706" s="739">
        <v>147.60000000000002</v>
      </c>
      <c r="Q706" s="754">
        <v>1</v>
      </c>
      <c r="R706" s="738">
        <v>3</v>
      </c>
      <c r="S706" s="754">
        <v>1</v>
      </c>
      <c r="T706" s="821">
        <v>0.5</v>
      </c>
      <c r="U706" s="777">
        <v>1</v>
      </c>
    </row>
    <row r="707" spans="1:21" ht="14.4" customHeight="1" x14ac:dyDescent="0.3">
      <c r="A707" s="737">
        <v>7</v>
      </c>
      <c r="B707" s="738" t="s">
        <v>1972</v>
      </c>
      <c r="C707" s="738" t="s">
        <v>2209</v>
      </c>
      <c r="D707" s="819" t="s">
        <v>3275</v>
      </c>
      <c r="E707" s="820" t="s">
        <v>2240</v>
      </c>
      <c r="F707" s="738" t="s">
        <v>2204</v>
      </c>
      <c r="G707" s="738" t="s">
        <v>3185</v>
      </c>
      <c r="H707" s="738" t="s">
        <v>562</v>
      </c>
      <c r="I707" s="738" t="s">
        <v>3189</v>
      </c>
      <c r="J707" s="738" t="s">
        <v>3190</v>
      </c>
      <c r="K707" s="738" t="s">
        <v>3191</v>
      </c>
      <c r="L707" s="739">
        <v>49.2</v>
      </c>
      <c r="M707" s="739">
        <v>49.2</v>
      </c>
      <c r="N707" s="738">
        <v>1</v>
      </c>
      <c r="O707" s="821">
        <v>0.5</v>
      </c>
      <c r="P707" s="739">
        <v>49.2</v>
      </c>
      <c r="Q707" s="754">
        <v>1</v>
      </c>
      <c r="R707" s="738">
        <v>1</v>
      </c>
      <c r="S707" s="754">
        <v>1</v>
      </c>
      <c r="T707" s="821">
        <v>0.5</v>
      </c>
      <c r="U707" s="777">
        <v>1</v>
      </c>
    </row>
    <row r="708" spans="1:21" ht="14.4" customHeight="1" x14ac:dyDescent="0.3">
      <c r="A708" s="737">
        <v>7</v>
      </c>
      <c r="B708" s="738" t="s">
        <v>1972</v>
      </c>
      <c r="C708" s="738" t="s">
        <v>2209</v>
      </c>
      <c r="D708" s="819" t="s">
        <v>3275</v>
      </c>
      <c r="E708" s="820" t="s">
        <v>2240</v>
      </c>
      <c r="F708" s="738" t="s">
        <v>2204</v>
      </c>
      <c r="G708" s="738" t="s">
        <v>3192</v>
      </c>
      <c r="H708" s="738" t="s">
        <v>562</v>
      </c>
      <c r="I708" s="738" t="s">
        <v>3193</v>
      </c>
      <c r="J708" s="738" t="s">
        <v>3194</v>
      </c>
      <c r="K708" s="738" t="s">
        <v>3195</v>
      </c>
      <c r="L708" s="739">
        <v>246.88</v>
      </c>
      <c r="M708" s="739">
        <v>987.52</v>
      </c>
      <c r="N708" s="738">
        <v>4</v>
      </c>
      <c r="O708" s="821">
        <v>1</v>
      </c>
      <c r="P708" s="739">
        <v>987.52</v>
      </c>
      <c r="Q708" s="754">
        <v>1</v>
      </c>
      <c r="R708" s="738">
        <v>4</v>
      </c>
      <c r="S708" s="754">
        <v>1</v>
      </c>
      <c r="T708" s="821">
        <v>1</v>
      </c>
      <c r="U708" s="777">
        <v>1</v>
      </c>
    </row>
    <row r="709" spans="1:21" ht="14.4" customHeight="1" x14ac:dyDescent="0.3">
      <c r="A709" s="737">
        <v>7</v>
      </c>
      <c r="B709" s="738" t="s">
        <v>1972</v>
      </c>
      <c r="C709" s="738" t="s">
        <v>2209</v>
      </c>
      <c r="D709" s="819" t="s">
        <v>3275</v>
      </c>
      <c r="E709" s="820" t="s">
        <v>2240</v>
      </c>
      <c r="F709" s="738" t="s">
        <v>2204</v>
      </c>
      <c r="G709" s="738" t="s">
        <v>2319</v>
      </c>
      <c r="H709" s="738" t="s">
        <v>562</v>
      </c>
      <c r="I709" s="738" t="s">
        <v>2666</v>
      </c>
      <c r="J709" s="738" t="s">
        <v>2667</v>
      </c>
      <c r="K709" s="738" t="s">
        <v>2325</v>
      </c>
      <c r="L709" s="739">
        <v>93.96</v>
      </c>
      <c r="M709" s="739">
        <v>93.96</v>
      </c>
      <c r="N709" s="738">
        <v>1</v>
      </c>
      <c r="O709" s="821">
        <v>0.5</v>
      </c>
      <c r="P709" s="739">
        <v>93.96</v>
      </c>
      <c r="Q709" s="754">
        <v>1</v>
      </c>
      <c r="R709" s="738">
        <v>1</v>
      </c>
      <c r="S709" s="754">
        <v>1</v>
      </c>
      <c r="T709" s="821">
        <v>0.5</v>
      </c>
      <c r="U709" s="777">
        <v>1</v>
      </c>
    </row>
    <row r="710" spans="1:21" ht="14.4" customHeight="1" x14ac:dyDescent="0.3">
      <c r="A710" s="737">
        <v>7</v>
      </c>
      <c r="B710" s="738" t="s">
        <v>1972</v>
      </c>
      <c r="C710" s="738" t="s">
        <v>2209</v>
      </c>
      <c r="D710" s="819" t="s">
        <v>3275</v>
      </c>
      <c r="E710" s="820" t="s">
        <v>2240</v>
      </c>
      <c r="F710" s="738" t="s">
        <v>2204</v>
      </c>
      <c r="G710" s="738" t="s">
        <v>3196</v>
      </c>
      <c r="H710" s="738" t="s">
        <v>562</v>
      </c>
      <c r="I710" s="738" t="s">
        <v>3197</v>
      </c>
      <c r="J710" s="738" t="s">
        <v>3198</v>
      </c>
      <c r="K710" s="738" t="s">
        <v>3199</v>
      </c>
      <c r="L710" s="739">
        <v>0</v>
      </c>
      <c r="M710" s="739">
        <v>0</v>
      </c>
      <c r="N710" s="738">
        <v>1</v>
      </c>
      <c r="O710" s="821">
        <v>1</v>
      </c>
      <c r="P710" s="739"/>
      <c r="Q710" s="754"/>
      <c r="R710" s="738"/>
      <c r="S710" s="754">
        <v>0</v>
      </c>
      <c r="T710" s="821"/>
      <c r="U710" s="777">
        <v>0</v>
      </c>
    </row>
    <row r="711" spans="1:21" ht="14.4" customHeight="1" x14ac:dyDescent="0.3">
      <c r="A711" s="737">
        <v>7</v>
      </c>
      <c r="B711" s="738" t="s">
        <v>1972</v>
      </c>
      <c r="C711" s="738" t="s">
        <v>2209</v>
      </c>
      <c r="D711" s="819" t="s">
        <v>3275</v>
      </c>
      <c r="E711" s="820" t="s">
        <v>2228</v>
      </c>
      <c r="F711" s="738" t="s">
        <v>2204</v>
      </c>
      <c r="G711" s="738" t="s">
        <v>3200</v>
      </c>
      <c r="H711" s="738" t="s">
        <v>562</v>
      </c>
      <c r="I711" s="738" t="s">
        <v>3201</v>
      </c>
      <c r="J711" s="738" t="s">
        <v>3202</v>
      </c>
      <c r="K711" s="738" t="s">
        <v>3203</v>
      </c>
      <c r="L711" s="739">
        <v>0</v>
      </c>
      <c r="M711" s="739">
        <v>0</v>
      </c>
      <c r="N711" s="738">
        <v>1</v>
      </c>
      <c r="O711" s="821">
        <v>1</v>
      </c>
      <c r="P711" s="739">
        <v>0</v>
      </c>
      <c r="Q711" s="754"/>
      <c r="R711" s="738">
        <v>1</v>
      </c>
      <c r="S711" s="754">
        <v>1</v>
      </c>
      <c r="T711" s="821">
        <v>1</v>
      </c>
      <c r="U711" s="777">
        <v>1</v>
      </c>
    </row>
    <row r="712" spans="1:21" ht="14.4" customHeight="1" x14ac:dyDescent="0.3">
      <c r="A712" s="737">
        <v>7</v>
      </c>
      <c r="B712" s="738" t="s">
        <v>1972</v>
      </c>
      <c r="C712" s="738" t="s">
        <v>2209</v>
      </c>
      <c r="D712" s="819" t="s">
        <v>3275</v>
      </c>
      <c r="E712" s="820" t="s">
        <v>2218</v>
      </c>
      <c r="F712" s="738" t="s">
        <v>2204</v>
      </c>
      <c r="G712" s="738" t="s">
        <v>2517</v>
      </c>
      <c r="H712" s="738" t="s">
        <v>562</v>
      </c>
      <c r="I712" s="738" t="s">
        <v>2722</v>
      </c>
      <c r="J712" s="738" t="s">
        <v>2519</v>
      </c>
      <c r="K712" s="738" t="s">
        <v>2723</v>
      </c>
      <c r="L712" s="739">
        <v>32.28</v>
      </c>
      <c r="M712" s="739">
        <v>129.12</v>
      </c>
      <c r="N712" s="738">
        <v>4</v>
      </c>
      <c r="O712" s="821">
        <v>1.5</v>
      </c>
      <c r="P712" s="739">
        <v>129.12</v>
      </c>
      <c r="Q712" s="754">
        <v>1</v>
      </c>
      <c r="R712" s="738">
        <v>4</v>
      </c>
      <c r="S712" s="754">
        <v>1</v>
      </c>
      <c r="T712" s="821">
        <v>1.5</v>
      </c>
      <c r="U712" s="777">
        <v>1</v>
      </c>
    </row>
    <row r="713" spans="1:21" ht="14.4" customHeight="1" x14ac:dyDescent="0.3">
      <c r="A713" s="737">
        <v>7</v>
      </c>
      <c r="B713" s="738" t="s">
        <v>1972</v>
      </c>
      <c r="C713" s="738" t="s">
        <v>2209</v>
      </c>
      <c r="D713" s="819" t="s">
        <v>3275</v>
      </c>
      <c r="E713" s="820" t="s">
        <v>2218</v>
      </c>
      <c r="F713" s="738" t="s">
        <v>2204</v>
      </c>
      <c r="G713" s="738" t="s">
        <v>2517</v>
      </c>
      <c r="H713" s="738" t="s">
        <v>562</v>
      </c>
      <c r="I713" s="738" t="s">
        <v>2518</v>
      </c>
      <c r="J713" s="738" t="s">
        <v>2519</v>
      </c>
      <c r="K713" s="738" t="s">
        <v>2520</v>
      </c>
      <c r="L713" s="739">
        <v>96.84</v>
      </c>
      <c r="M713" s="739">
        <v>581.04</v>
      </c>
      <c r="N713" s="738">
        <v>6</v>
      </c>
      <c r="O713" s="821">
        <v>2.5</v>
      </c>
      <c r="P713" s="739">
        <v>484.2</v>
      </c>
      <c r="Q713" s="754">
        <v>0.83333333333333337</v>
      </c>
      <c r="R713" s="738">
        <v>5</v>
      </c>
      <c r="S713" s="754">
        <v>0.83333333333333337</v>
      </c>
      <c r="T713" s="821">
        <v>2</v>
      </c>
      <c r="U713" s="777">
        <v>0.8</v>
      </c>
    </row>
    <row r="714" spans="1:21" ht="14.4" customHeight="1" x14ac:dyDescent="0.3">
      <c r="A714" s="737">
        <v>7</v>
      </c>
      <c r="B714" s="738" t="s">
        <v>1972</v>
      </c>
      <c r="C714" s="738" t="s">
        <v>2209</v>
      </c>
      <c r="D714" s="819" t="s">
        <v>3275</v>
      </c>
      <c r="E714" s="820" t="s">
        <v>2218</v>
      </c>
      <c r="F714" s="738" t="s">
        <v>2204</v>
      </c>
      <c r="G714" s="738" t="s">
        <v>2517</v>
      </c>
      <c r="H714" s="738" t="s">
        <v>562</v>
      </c>
      <c r="I714" s="738" t="s">
        <v>2876</v>
      </c>
      <c r="J714" s="738" t="s">
        <v>2519</v>
      </c>
      <c r="K714" s="738" t="s">
        <v>2877</v>
      </c>
      <c r="L714" s="739">
        <v>0</v>
      </c>
      <c r="M714" s="739">
        <v>0</v>
      </c>
      <c r="N714" s="738">
        <v>11</v>
      </c>
      <c r="O714" s="821">
        <v>1.5</v>
      </c>
      <c r="P714" s="739">
        <v>0</v>
      </c>
      <c r="Q714" s="754"/>
      <c r="R714" s="738">
        <v>11</v>
      </c>
      <c r="S714" s="754">
        <v>1</v>
      </c>
      <c r="T714" s="821">
        <v>1.5</v>
      </c>
      <c r="U714" s="777">
        <v>1</v>
      </c>
    </row>
    <row r="715" spans="1:21" ht="14.4" customHeight="1" x14ac:dyDescent="0.3">
      <c r="A715" s="737">
        <v>7</v>
      </c>
      <c r="B715" s="738" t="s">
        <v>1972</v>
      </c>
      <c r="C715" s="738" t="s">
        <v>2209</v>
      </c>
      <c r="D715" s="819" t="s">
        <v>3275</v>
      </c>
      <c r="E715" s="820" t="s">
        <v>2218</v>
      </c>
      <c r="F715" s="738" t="s">
        <v>2204</v>
      </c>
      <c r="G715" s="738" t="s">
        <v>2567</v>
      </c>
      <c r="H715" s="738" t="s">
        <v>562</v>
      </c>
      <c r="I715" s="738" t="s">
        <v>2568</v>
      </c>
      <c r="J715" s="738" t="s">
        <v>2569</v>
      </c>
      <c r="K715" s="738" t="s">
        <v>2570</v>
      </c>
      <c r="L715" s="739">
        <v>55.77</v>
      </c>
      <c r="M715" s="739">
        <v>948.09</v>
      </c>
      <c r="N715" s="738">
        <v>17</v>
      </c>
      <c r="O715" s="821">
        <v>5.5</v>
      </c>
      <c r="P715" s="739">
        <v>390.39</v>
      </c>
      <c r="Q715" s="754">
        <v>0.41176470588235292</v>
      </c>
      <c r="R715" s="738">
        <v>7</v>
      </c>
      <c r="S715" s="754">
        <v>0.41176470588235292</v>
      </c>
      <c r="T715" s="821">
        <v>3.5</v>
      </c>
      <c r="U715" s="777">
        <v>0.63636363636363635</v>
      </c>
    </row>
    <row r="716" spans="1:21" ht="14.4" customHeight="1" x14ac:dyDescent="0.3">
      <c r="A716" s="737">
        <v>7</v>
      </c>
      <c r="B716" s="738" t="s">
        <v>1972</v>
      </c>
      <c r="C716" s="738" t="s">
        <v>2209</v>
      </c>
      <c r="D716" s="819" t="s">
        <v>3275</v>
      </c>
      <c r="E716" s="820" t="s">
        <v>2218</v>
      </c>
      <c r="F716" s="738" t="s">
        <v>2204</v>
      </c>
      <c r="G716" s="738" t="s">
        <v>3113</v>
      </c>
      <c r="H716" s="738" t="s">
        <v>562</v>
      </c>
      <c r="I716" s="738" t="s">
        <v>3114</v>
      </c>
      <c r="J716" s="738" t="s">
        <v>3115</v>
      </c>
      <c r="K716" s="738" t="s">
        <v>3116</v>
      </c>
      <c r="L716" s="739">
        <v>55.95</v>
      </c>
      <c r="M716" s="739">
        <v>111.9</v>
      </c>
      <c r="N716" s="738">
        <v>2</v>
      </c>
      <c r="O716" s="821">
        <v>1</v>
      </c>
      <c r="P716" s="739"/>
      <c r="Q716" s="754">
        <v>0</v>
      </c>
      <c r="R716" s="738"/>
      <c r="S716" s="754">
        <v>0</v>
      </c>
      <c r="T716" s="821"/>
      <c r="U716" s="777">
        <v>0</v>
      </c>
    </row>
    <row r="717" spans="1:21" ht="14.4" customHeight="1" x14ac:dyDescent="0.3">
      <c r="A717" s="737">
        <v>7</v>
      </c>
      <c r="B717" s="738" t="s">
        <v>1972</v>
      </c>
      <c r="C717" s="738" t="s">
        <v>2209</v>
      </c>
      <c r="D717" s="819" t="s">
        <v>3275</v>
      </c>
      <c r="E717" s="820" t="s">
        <v>2218</v>
      </c>
      <c r="F717" s="738" t="s">
        <v>2204</v>
      </c>
      <c r="G717" s="738" t="s">
        <v>2573</v>
      </c>
      <c r="H717" s="738" t="s">
        <v>562</v>
      </c>
      <c r="I717" s="738" t="s">
        <v>2574</v>
      </c>
      <c r="J717" s="738" t="s">
        <v>2575</v>
      </c>
      <c r="K717" s="738" t="s">
        <v>2576</v>
      </c>
      <c r="L717" s="739">
        <v>754.04</v>
      </c>
      <c r="M717" s="739">
        <v>15834.84</v>
      </c>
      <c r="N717" s="738">
        <v>21</v>
      </c>
      <c r="O717" s="821">
        <v>4</v>
      </c>
      <c r="P717" s="739">
        <v>10556.56</v>
      </c>
      <c r="Q717" s="754">
        <v>0.66666666666666663</v>
      </c>
      <c r="R717" s="738">
        <v>14</v>
      </c>
      <c r="S717" s="754">
        <v>0.66666666666666663</v>
      </c>
      <c r="T717" s="821">
        <v>3</v>
      </c>
      <c r="U717" s="777">
        <v>0.75</v>
      </c>
    </row>
    <row r="718" spans="1:21" ht="14.4" customHeight="1" x14ac:dyDescent="0.3">
      <c r="A718" s="737">
        <v>7</v>
      </c>
      <c r="B718" s="738" t="s">
        <v>1972</v>
      </c>
      <c r="C718" s="738" t="s">
        <v>2209</v>
      </c>
      <c r="D718" s="819" t="s">
        <v>3275</v>
      </c>
      <c r="E718" s="820" t="s">
        <v>2218</v>
      </c>
      <c r="F718" s="738" t="s">
        <v>2204</v>
      </c>
      <c r="G718" s="738" t="s">
        <v>2573</v>
      </c>
      <c r="H718" s="738" t="s">
        <v>562</v>
      </c>
      <c r="I718" s="738" t="s">
        <v>2736</v>
      </c>
      <c r="J718" s="738" t="s">
        <v>2575</v>
      </c>
      <c r="K718" s="738" t="s">
        <v>2737</v>
      </c>
      <c r="L718" s="739">
        <v>1131.06</v>
      </c>
      <c r="M718" s="739">
        <v>4524.24</v>
      </c>
      <c r="N718" s="738">
        <v>4</v>
      </c>
      <c r="O718" s="821">
        <v>1</v>
      </c>
      <c r="P718" s="739">
        <v>4524.24</v>
      </c>
      <c r="Q718" s="754">
        <v>1</v>
      </c>
      <c r="R718" s="738">
        <v>4</v>
      </c>
      <c r="S718" s="754">
        <v>1</v>
      </c>
      <c r="T718" s="821">
        <v>1</v>
      </c>
      <c r="U718" s="777">
        <v>1</v>
      </c>
    </row>
    <row r="719" spans="1:21" ht="14.4" customHeight="1" x14ac:dyDescent="0.3">
      <c r="A719" s="737">
        <v>7</v>
      </c>
      <c r="B719" s="738" t="s">
        <v>1972</v>
      </c>
      <c r="C719" s="738" t="s">
        <v>2209</v>
      </c>
      <c r="D719" s="819" t="s">
        <v>3275</v>
      </c>
      <c r="E719" s="820" t="s">
        <v>2218</v>
      </c>
      <c r="F719" s="738" t="s">
        <v>2204</v>
      </c>
      <c r="G719" s="738" t="s">
        <v>2573</v>
      </c>
      <c r="H719" s="738" t="s">
        <v>562</v>
      </c>
      <c r="I719" s="738" t="s">
        <v>2738</v>
      </c>
      <c r="J719" s="738" t="s">
        <v>2575</v>
      </c>
      <c r="K719" s="738" t="s">
        <v>2739</v>
      </c>
      <c r="L719" s="739">
        <v>1508.08</v>
      </c>
      <c r="M719" s="739">
        <v>13572.72</v>
      </c>
      <c r="N719" s="738">
        <v>9</v>
      </c>
      <c r="O719" s="821">
        <v>2</v>
      </c>
      <c r="P719" s="739">
        <v>13572.72</v>
      </c>
      <c r="Q719" s="754">
        <v>1</v>
      </c>
      <c r="R719" s="738">
        <v>9</v>
      </c>
      <c r="S719" s="754">
        <v>1</v>
      </c>
      <c r="T719" s="821">
        <v>2</v>
      </c>
      <c r="U719" s="777">
        <v>1</v>
      </c>
    </row>
    <row r="720" spans="1:21" ht="14.4" customHeight="1" x14ac:dyDescent="0.3">
      <c r="A720" s="737">
        <v>7</v>
      </c>
      <c r="B720" s="738" t="s">
        <v>1972</v>
      </c>
      <c r="C720" s="738" t="s">
        <v>2209</v>
      </c>
      <c r="D720" s="819" t="s">
        <v>3275</v>
      </c>
      <c r="E720" s="820" t="s">
        <v>2218</v>
      </c>
      <c r="F720" s="738" t="s">
        <v>2204</v>
      </c>
      <c r="G720" s="738" t="s">
        <v>2573</v>
      </c>
      <c r="H720" s="738" t="s">
        <v>562</v>
      </c>
      <c r="I720" s="738" t="s">
        <v>2959</v>
      </c>
      <c r="J720" s="738" t="s">
        <v>2741</v>
      </c>
      <c r="K720" s="738" t="s">
        <v>2739</v>
      </c>
      <c r="L720" s="739">
        <v>1292.6500000000001</v>
      </c>
      <c r="M720" s="739">
        <v>15511.800000000001</v>
      </c>
      <c r="N720" s="738">
        <v>12</v>
      </c>
      <c r="O720" s="821">
        <v>2</v>
      </c>
      <c r="P720" s="739"/>
      <c r="Q720" s="754">
        <v>0</v>
      </c>
      <c r="R720" s="738"/>
      <c r="S720" s="754">
        <v>0</v>
      </c>
      <c r="T720" s="821"/>
      <c r="U720" s="777">
        <v>0</v>
      </c>
    </row>
    <row r="721" spans="1:21" ht="14.4" customHeight="1" x14ac:dyDescent="0.3">
      <c r="A721" s="737">
        <v>7</v>
      </c>
      <c r="B721" s="738" t="s">
        <v>1972</v>
      </c>
      <c r="C721" s="738" t="s">
        <v>2209</v>
      </c>
      <c r="D721" s="819" t="s">
        <v>3275</v>
      </c>
      <c r="E721" s="820" t="s">
        <v>2218</v>
      </c>
      <c r="F721" s="738" t="s">
        <v>2204</v>
      </c>
      <c r="G721" s="738" t="s">
        <v>2573</v>
      </c>
      <c r="H721" s="738" t="s">
        <v>562</v>
      </c>
      <c r="I721" s="738" t="s">
        <v>2740</v>
      </c>
      <c r="J721" s="738" t="s">
        <v>2741</v>
      </c>
      <c r="K721" s="738" t="s">
        <v>2576</v>
      </c>
      <c r="L721" s="739">
        <v>646.32000000000005</v>
      </c>
      <c r="M721" s="739">
        <v>4524.24</v>
      </c>
      <c r="N721" s="738">
        <v>7</v>
      </c>
      <c r="O721" s="821">
        <v>2</v>
      </c>
      <c r="P721" s="739">
        <v>646.32000000000005</v>
      </c>
      <c r="Q721" s="754">
        <v>0.14285714285714288</v>
      </c>
      <c r="R721" s="738">
        <v>1</v>
      </c>
      <c r="S721" s="754">
        <v>0.14285714285714285</v>
      </c>
      <c r="T721" s="821">
        <v>1</v>
      </c>
      <c r="U721" s="777">
        <v>0.5</v>
      </c>
    </row>
    <row r="722" spans="1:21" ht="14.4" customHeight="1" x14ac:dyDescent="0.3">
      <c r="A722" s="737">
        <v>7</v>
      </c>
      <c r="B722" s="738" t="s">
        <v>1972</v>
      </c>
      <c r="C722" s="738" t="s">
        <v>2209</v>
      </c>
      <c r="D722" s="819" t="s">
        <v>3275</v>
      </c>
      <c r="E722" s="820" t="s">
        <v>2218</v>
      </c>
      <c r="F722" s="738" t="s">
        <v>2204</v>
      </c>
      <c r="G722" s="738" t="s">
        <v>2249</v>
      </c>
      <c r="H722" s="738" t="s">
        <v>562</v>
      </c>
      <c r="I722" s="738" t="s">
        <v>3204</v>
      </c>
      <c r="J722" s="738" t="s">
        <v>3205</v>
      </c>
      <c r="K722" s="738" t="s">
        <v>2069</v>
      </c>
      <c r="L722" s="739">
        <v>508.75</v>
      </c>
      <c r="M722" s="739">
        <v>2035</v>
      </c>
      <c r="N722" s="738">
        <v>4</v>
      </c>
      <c r="O722" s="821">
        <v>1</v>
      </c>
      <c r="P722" s="739">
        <v>1017.5</v>
      </c>
      <c r="Q722" s="754">
        <v>0.5</v>
      </c>
      <c r="R722" s="738">
        <v>2</v>
      </c>
      <c r="S722" s="754">
        <v>0.5</v>
      </c>
      <c r="T722" s="821">
        <v>0.5</v>
      </c>
      <c r="U722" s="777">
        <v>0.5</v>
      </c>
    </row>
    <row r="723" spans="1:21" ht="14.4" customHeight="1" x14ac:dyDescent="0.3">
      <c r="A723" s="737">
        <v>7</v>
      </c>
      <c r="B723" s="738" t="s">
        <v>1972</v>
      </c>
      <c r="C723" s="738" t="s">
        <v>2209</v>
      </c>
      <c r="D723" s="819" t="s">
        <v>3275</v>
      </c>
      <c r="E723" s="820" t="s">
        <v>2218</v>
      </c>
      <c r="F723" s="738" t="s">
        <v>2204</v>
      </c>
      <c r="G723" s="738" t="s">
        <v>2514</v>
      </c>
      <c r="H723" s="738" t="s">
        <v>607</v>
      </c>
      <c r="I723" s="738" t="s">
        <v>2515</v>
      </c>
      <c r="J723" s="738" t="s">
        <v>1370</v>
      </c>
      <c r="K723" s="738" t="s">
        <v>2516</v>
      </c>
      <c r="L723" s="739">
        <v>207.45</v>
      </c>
      <c r="M723" s="739">
        <v>207.45</v>
      </c>
      <c r="N723" s="738">
        <v>1</v>
      </c>
      <c r="O723" s="821">
        <v>1</v>
      </c>
      <c r="P723" s="739">
        <v>207.45</v>
      </c>
      <c r="Q723" s="754">
        <v>1</v>
      </c>
      <c r="R723" s="738">
        <v>1</v>
      </c>
      <c r="S723" s="754">
        <v>1</v>
      </c>
      <c r="T723" s="821">
        <v>1</v>
      </c>
      <c r="U723" s="777">
        <v>1</v>
      </c>
    </row>
    <row r="724" spans="1:21" ht="14.4" customHeight="1" x14ac:dyDescent="0.3">
      <c r="A724" s="737">
        <v>7</v>
      </c>
      <c r="B724" s="738" t="s">
        <v>1972</v>
      </c>
      <c r="C724" s="738" t="s">
        <v>2209</v>
      </c>
      <c r="D724" s="819" t="s">
        <v>3275</v>
      </c>
      <c r="E724" s="820" t="s">
        <v>2218</v>
      </c>
      <c r="F724" s="738" t="s">
        <v>2204</v>
      </c>
      <c r="G724" s="738" t="s">
        <v>2280</v>
      </c>
      <c r="H724" s="738" t="s">
        <v>607</v>
      </c>
      <c r="I724" s="738" t="s">
        <v>1384</v>
      </c>
      <c r="J724" s="738" t="s">
        <v>1385</v>
      </c>
      <c r="K724" s="738" t="s">
        <v>2059</v>
      </c>
      <c r="L724" s="739">
        <v>42.57</v>
      </c>
      <c r="M724" s="739">
        <v>979.11</v>
      </c>
      <c r="N724" s="738">
        <v>23</v>
      </c>
      <c r="O724" s="821">
        <v>5.5</v>
      </c>
      <c r="P724" s="739">
        <v>979.11</v>
      </c>
      <c r="Q724" s="754">
        <v>1</v>
      </c>
      <c r="R724" s="738">
        <v>23</v>
      </c>
      <c r="S724" s="754">
        <v>1</v>
      </c>
      <c r="T724" s="821">
        <v>5.5</v>
      </c>
      <c r="U724" s="777">
        <v>1</v>
      </c>
    </row>
    <row r="725" spans="1:21" ht="14.4" customHeight="1" x14ac:dyDescent="0.3">
      <c r="A725" s="737">
        <v>7</v>
      </c>
      <c r="B725" s="738" t="s">
        <v>1972</v>
      </c>
      <c r="C725" s="738" t="s">
        <v>2209</v>
      </c>
      <c r="D725" s="819" t="s">
        <v>3275</v>
      </c>
      <c r="E725" s="820" t="s">
        <v>2218</v>
      </c>
      <c r="F725" s="738" t="s">
        <v>2204</v>
      </c>
      <c r="G725" s="738" t="s">
        <v>2280</v>
      </c>
      <c r="H725" s="738" t="s">
        <v>607</v>
      </c>
      <c r="I725" s="738" t="s">
        <v>1410</v>
      </c>
      <c r="J725" s="738" t="s">
        <v>1411</v>
      </c>
      <c r="K725" s="738" t="s">
        <v>2153</v>
      </c>
      <c r="L725" s="739">
        <v>85.16</v>
      </c>
      <c r="M725" s="739">
        <v>766.43999999999994</v>
      </c>
      <c r="N725" s="738">
        <v>9</v>
      </c>
      <c r="O725" s="821">
        <v>1.5</v>
      </c>
      <c r="P725" s="739">
        <v>510.96</v>
      </c>
      <c r="Q725" s="754">
        <v>0.66666666666666674</v>
      </c>
      <c r="R725" s="738">
        <v>6</v>
      </c>
      <c r="S725" s="754">
        <v>0.66666666666666663</v>
      </c>
      <c r="T725" s="821">
        <v>1</v>
      </c>
      <c r="U725" s="777">
        <v>0.66666666666666663</v>
      </c>
    </row>
    <row r="726" spans="1:21" ht="14.4" customHeight="1" x14ac:dyDescent="0.3">
      <c r="A726" s="737">
        <v>7</v>
      </c>
      <c r="B726" s="738" t="s">
        <v>1972</v>
      </c>
      <c r="C726" s="738" t="s">
        <v>2209</v>
      </c>
      <c r="D726" s="819" t="s">
        <v>3275</v>
      </c>
      <c r="E726" s="820" t="s">
        <v>2218</v>
      </c>
      <c r="F726" s="738" t="s">
        <v>2204</v>
      </c>
      <c r="G726" s="738" t="s">
        <v>2354</v>
      </c>
      <c r="H726" s="738" t="s">
        <v>562</v>
      </c>
      <c r="I726" s="738" t="s">
        <v>2969</v>
      </c>
      <c r="J726" s="738" t="s">
        <v>2356</v>
      </c>
      <c r="K726" s="738" t="s">
        <v>2970</v>
      </c>
      <c r="L726" s="739">
        <v>140.94999999999999</v>
      </c>
      <c r="M726" s="739">
        <v>140.94999999999999</v>
      </c>
      <c r="N726" s="738">
        <v>1</v>
      </c>
      <c r="O726" s="821">
        <v>0.5</v>
      </c>
      <c r="P726" s="739"/>
      <c r="Q726" s="754">
        <v>0</v>
      </c>
      <c r="R726" s="738"/>
      <c r="S726" s="754">
        <v>0</v>
      </c>
      <c r="T726" s="821"/>
      <c r="U726" s="777">
        <v>0</v>
      </c>
    </row>
    <row r="727" spans="1:21" ht="14.4" customHeight="1" x14ac:dyDescent="0.3">
      <c r="A727" s="737">
        <v>7</v>
      </c>
      <c r="B727" s="738" t="s">
        <v>1972</v>
      </c>
      <c r="C727" s="738" t="s">
        <v>2209</v>
      </c>
      <c r="D727" s="819" t="s">
        <v>3275</v>
      </c>
      <c r="E727" s="820" t="s">
        <v>2218</v>
      </c>
      <c r="F727" s="738" t="s">
        <v>2204</v>
      </c>
      <c r="G727" s="738" t="s">
        <v>2288</v>
      </c>
      <c r="H727" s="738" t="s">
        <v>562</v>
      </c>
      <c r="I727" s="738" t="s">
        <v>2289</v>
      </c>
      <c r="J727" s="738" t="s">
        <v>2290</v>
      </c>
      <c r="K727" s="738" t="s">
        <v>2291</v>
      </c>
      <c r="L727" s="739">
        <v>29.13</v>
      </c>
      <c r="M727" s="739">
        <v>203.91</v>
      </c>
      <c r="N727" s="738">
        <v>7</v>
      </c>
      <c r="O727" s="821">
        <v>1.5</v>
      </c>
      <c r="P727" s="739">
        <v>87.39</v>
      </c>
      <c r="Q727" s="754">
        <v>0.4285714285714286</v>
      </c>
      <c r="R727" s="738">
        <v>3</v>
      </c>
      <c r="S727" s="754">
        <v>0.42857142857142855</v>
      </c>
      <c r="T727" s="821">
        <v>0.5</v>
      </c>
      <c r="U727" s="777">
        <v>0.33333333333333331</v>
      </c>
    </row>
    <row r="728" spans="1:21" ht="14.4" customHeight="1" x14ac:dyDescent="0.3">
      <c r="A728" s="737">
        <v>7</v>
      </c>
      <c r="B728" s="738" t="s">
        <v>1972</v>
      </c>
      <c r="C728" s="738" t="s">
        <v>2209</v>
      </c>
      <c r="D728" s="819" t="s">
        <v>3275</v>
      </c>
      <c r="E728" s="820" t="s">
        <v>2218</v>
      </c>
      <c r="F728" s="738" t="s">
        <v>2204</v>
      </c>
      <c r="G728" s="738" t="s">
        <v>2288</v>
      </c>
      <c r="H728" s="738" t="s">
        <v>562</v>
      </c>
      <c r="I728" s="738" t="s">
        <v>2577</v>
      </c>
      <c r="J728" s="738" t="s">
        <v>2578</v>
      </c>
      <c r="K728" s="738" t="s">
        <v>2579</v>
      </c>
      <c r="L728" s="739">
        <v>80.319999999999993</v>
      </c>
      <c r="M728" s="739">
        <v>722.87999999999988</v>
      </c>
      <c r="N728" s="738">
        <v>9</v>
      </c>
      <c r="O728" s="821">
        <v>1.5</v>
      </c>
      <c r="P728" s="739">
        <v>481.91999999999996</v>
      </c>
      <c r="Q728" s="754">
        <v>0.66666666666666674</v>
      </c>
      <c r="R728" s="738">
        <v>6</v>
      </c>
      <c r="S728" s="754">
        <v>0.66666666666666663</v>
      </c>
      <c r="T728" s="821">
        <v>1</v>
      </c>
      <c r="U728" s="777">
        <v>0.66666666666666663</v>
      </c>
    </row>
    <row r="729" spans="1:21" ht="14.4" customHeight="1" x14ac:dyDescent="0.3">
      <c r="A729" s="737">
        <v>7</v>
      </c>
      <c r="B729" s="738" t="s">
        <v>1972</v>
      </c>
      <c r="C729" s="738" t="s">
        <v>2209</v>
      </c>
      <c r="D729" s="819" t="s">
        <v>3275</v>
      </c>
      <c r="E729" s="820" t="s">
        <v>2218</v>
      </c>
      <c r="F729" s="738" t="s">
        <v>2204</v>
      </c>
      <c r="G729" s="738" t="s">
        <v>2885</v>
      </c>
      <c r="H729" s="738" t="s">
        <v>562</v>
      </c>
      <c r="I729" s="738" t="s">
        <v>2886</v>
      </c>
      <c r="J729" s="738" t="s">
        <v>2887</v>
      </c>
      <c r="K729" s="738" t="s">
        <v>2888</v>
      </c>
      <c r="L729" s="739">
        <v>40.25</v>
      </c>
      <c r="M729" s="739">
        <v>80.5</v>
      </c>
      <c r="N729" s="738">
        <v>2</v>
      </c>
      <c r="O729" s="821">
        <v>0.5</v>
      </c>
      <c r="P729" s="739"/>
      <c r="Q729" s="754">
        <v>0</v>
      </c>
      <c r="R729" s="738"/>
      <c r="S729" s="754">
        <v>0</v>
      </c>
      <c r="T729" s="821"/>
      <c r="U729" s="777">
        <v>0</v>
      </c>
    </row>
    <row r="730" spans="1:21" ht="14.4" customHeight="1" x14ac:dyDescent="0.3">
      <c r="A730" s="737">
        <v>7</v>
      </c>
      <c r="B730" s="738" t="s">
        <v>1972</v>
      </c>
      <c r="C730" s="738" t="s">
        <v>2209</v>
      </c>
      <c r="D730" s="819" t="s">
        <v>3275</v>
      </c>
      <c r="E730" s="820" t="s">
        <v>2218</v>
      </c>
      <c r="F730" s="738" t="s">
        <v>2204</v>
      </c>
      <c r="G730" s="738" t="s">
        <v>2448</v>
      </c>
      <c r="H730" s="738" t="s">
        <v>562</v>
      </c>
      <c r="I730" s="738" t="s">
        <v>3121</v>
      </c>
      <c r="J730" s="738" t="s">
        <v>3122</v>
      </c>
      <c r="K730" s="738" t="s">
        <v>2059</v>
      </c>
      <c r="L730" s="739">
        <v>85.16</v>
      </c>
      <c r="M730" s="739">
        <v>255.48</v>
      </c>
      <c r="N730" s="738">
        <v>3</v>
      </c>
      <c r="O730" s="821">
        <v>0.5</v>
      </c>
      <c r="P730" s="739">
        <v>255.48</v>
      </c>
      <c r="Q730" s="754">
        <v>1</v>
      </c>
      <c r="R730" s="738">
        <v>3</v>
      </c>
      <c r="S730" s="754">
        <v>1</v>
      </c>
      <c r="T730" s="821">
        <v>0.5</v>
      </c>
      <c r="U730" s="777">
        <v>1</v>
      </c>
    </row>
    <row r="731" spans="1:21" ht="14.4" customHeight="1" x14ac:dyDescent="0.3">
      <c r="A731" s="737">
        <v>7</v>
      </c>
      <c r="B731" s="738" t="s">
        <v>1972</v>
      </c>
      <c r="C731" s="738" t="s">
        <v>2209</v>
      </c>
      <c r="D731" s="819" t="s">
        <v>3275</v>
      </c>
      <c r="E731" s="820" t="s">
        <v>2218</v>
      </c>
      <c r="F731" s="738" t="s">
        <v>2204</v>
      </c>
      <c r="G731" s="738" t="s">
        <v>2580</v>
      </c>
      <c r="H731" s="738" t="s">
        <v>562</v>
      </c>
      <c r="I731" s="738" t="s">
        <v>2742</v>
      </c>
      <c r="J731" s="738" t="s">
        <v>2591</v>
      </c>
      <c r="K731" s="738" t="s">
        <v>2743</v>
      </c>
      <c r="L731" s="739">
        <v>1938.97</v>
      </c>
      <c r="M731" s="739">
        <v>11633.82</v>
      </c>
      <c r="N731" s="738">
        <v>6</v>
      </c>
      <c r="O731" s="821">
        <v>1</v>
      </c>
      <c r="P731" s="739">
        <v>11633.82</v>
      </c>
      <c r="Q731" s="754">
        <v>1</v>
      </c>
      <c r="R731" s="738">
        <v>6</v>
      </c>
      <c r="S731" s="754">
        <v>1</v>
      </c>
      <c r="T731" s="821">
        <v>1</v>
      </c>
      <c r="U731" s="777">
        <v>1</v>
      </c>
    </row>
    <row r="732" spans="1:21" ht="14.4" customHeight="1" x14ac:dyDescent="0.3">
      <c r="A732" s="737">
        <v>7</v>
      </c>
      <c r="B732" s="738" t="s">
        <v>1972</v>
      </c>
      <c r="C732" s="738" t="s">
        <v>2209</v>
      </c>
      <c r="D732" s="819" t="s">
        <v>3275</v>
      </c>
      <c r="E732" s="820" t="s">
        <v>2218</v>
      </c>
      <c r="F732" s="738" t="s">
        <v>2204</v>
      </c>
      <c r="G732" s="738" t="s">
        <v>2580</v>
      </c>
      <c r="H732" s="738" t="s">
        <v>562</v>
      </c>
      <c r="I732" s="738" t="s">
        <v>2744</v>
      </c>
      <c r="J732" s="738" t="s">
        <v>2745</v>
      </c>
      <c r="K732" s="738" t="s">
        <v>2746</v>
      </c>
      <c r="L732" s="739">
        <v>5322.08</v>
      </c>
      <c r="M732" s="739">
        <v>10644.16</v>
      </c>
      <c r="N732" s="738">
        <v>2</v>
      </c>
      <c r="O732" s="821">
        <v>2</v>
      </c>
      <c r="P732" s="739">
        <v>10644.16</v>
      </c>
      <c r="Q732" s="754">
        <v>1</v>
      </c>
      <c r="R732" s="738">
        <v>2</v>
      </c>
      <c r="S732" s="754">
        <v>1</v>
      </c>
      <c r="T732" s="821">
        <v>2</v>
      </c>
      <c r="U732" s="777">
        <v>1</v>
      </c>
    </row>
    <row r="733" spans="1:21" ht="14.4" customHeight="1" x14ac:dyDescent="0.3">
      <c r="A733" s="737">
        <v>7</v>
      </c>
      <c r="B733" s="738" t="s">
        <v>1972</v>
      </c>
      <c r="C733" s="738" t="s">
        <v>2209</v>
      </c>
      <c r="D733" s="819" t="s">
        <v>3275</v>
      </c>
      <c r="E733" s="820" t="s">
        <v>2218</v>
      </c>
      <c r="F733" s="738" t="s">
        <v>2204</v>
      </c>
      <c r="G733" s="738" t="s">
        <v>2580</v>
      </c>
      <c r="H733" s="738" t="s">
        <v>562</v>
      </c>
      <c r="I733" s="738" t="s">
        <v>2747</v>
      </c>
      <c r="J733" s="738" t="s">
        <v>2582</v>
      </c>
      <c r="K733" s="738" t="s">
        <v>2748</v>
      </c>
      <c r="L733" s="739">
        <v>1938.97</v>
      </c>
      <c r="M733" s="739">
        <v>3877.94</v>
      </c>
      <c r="N733" s="738">
        <v>2</v>
      </c>
      <c r="O733" s="821">
        <v>1</v>
      </c>
      <c r="P733" s="739">
        <v>3877.94</v>
      </c>
      <c r="Q733" s="754">
        <v>1</v>
      </c>
      <c r="R733" s="738">
        <v>2</v>
      </c>
      <c r="S733" s="754">
        <v>1</v>
      </c>
      <c r="T733" s="821">
        <v>1</v>
      </c>
      <c r="U733" s="777">
        <v>1</v>
      </c>
    </row>
    <row r="734" spans="1:21" ht="14.4" customHeight="1" x14ac:dyDescent="0.3">
      <c r="A734" s="737">
        <v>7</v>
      </c>
      <c r="B734" s="738" t="s">
        <v>1972</v>
      </c>
      <c r="C734" s="738" t="s">
        <v>2209</v>
      </c>
      <c r="D734" s="819" t="s">
        <v>3275</v>
      </c>
      <c r="E734" s="820" t="s">
        <v>2218</v>
      </c>
      <c r="F734" s="738" t="s">
        <v>2204</v>
      </c>
      <c r="G734" s="738" t="s">
        <v>2580</v>
      </c>
      <c r="H734" s="738" t="s">
        <v>562</v>
      </c>
      <c r="I734" s="738" t="s">
        <v>2581</v>
      </c>
      <c r="J734" s="738" t="s">
        <v>2582</v>
      </c>
      <c r="K734" s="738" t="s">
        <v>2583</v>
      </c>
      <c r="L734" s="739">
        <v>1454.23</v>
      </c>
      <c r="M734" s="739">
        <v>17450.760000000002</v>
      </c>
      <c r="N734" s="738">
        <v>12</v>
      </c>
      <c r="O734" s="821">
        <v>2</v>
      </c>
      <c r="P734" s="739">
        <v>17450.760000000002</v>
      </c>
      <c r="Q734" s="754">
        <v>1</v>
      </c>
      <c r="R734" s="738">
        <v>12</v>
      </c>
      <c r="S734" s="754">
        <v>1</v>
      </c>
      <c r="T734" s="821">
        <v>2</v>
      </c>
      <c r="U734" s="777">
        <v>1</v>
      </c>
    </row>
    <row r="735" spans="1:21" ht="14.4" customHeight="1" x14ac:dyDescent="0.3">
      <c r="A735" s="737">
        <v>7</v>
      </c>
      <c r="B735" s="738" t="s">
        <v>1972</v>
      </c>
      <c r="C735" s="738" t="s">
        <v>2209</v>
      </c>
      <c r="D735" s="819" t="s">
        <v>3275</v>
      </c>
      <c r="E735" s="820" t="s">
        <v>2218</v>
      </c>
      <c r="F735" s="738" t="s">
        <v>2204</v>
      </c>
      <c r="G735" s="738" t="s">
        <v>2580</v>
      </c>
      <c r="H735" s="738" t="s">
        <v>562</v>
      </c>
      <c r="I735" s="738" t="s">
        <v>2749</v>
      </c>
      <c r="J735" s="738" t="s">
        <v>2582</v>
      </c>
      <c r="K735" s="738" t="s">
        <v>2750</v>
      </c>
      <c r="L735" s="739">
        <v>484.75</v>
      </c>
      <c r="M735" s="739">
        <v>2908.5</v>
      </c>
      <c r="N735" s="738">
        <v>6</v>
      </c>
      <c r="O735" s="821">
        <v>1</v>
      </c>
      <c r="P735" s="739">
        <v>2908.5</v>
      </c>
      <c r="Q735" s="754">
        <v>1</v>
      </c>
      <c r="R735" s="738">
        <v>6</v>
      </c>
      <c r="S735" s="754">
        <v>1</v>
      </c>
      <c r="T735" s="821">
        <v>1</v>
      </c>
      <c r="U735" s="777">
        <v>1</v>
      </c>
    </row>
    <row r="736" spans="1:21" ht="14.4" customHeight="1" x14ac:dyDescent="0.3">
      <c r="A736" s="737">
        <v>7</v>
      </c>
      <c r="B736" s="738" t="s">
        <v>1972</v>
      </c>
      <c r="C736" s="738" t="s">
        <v>2209</v>
      </c>
      <c r="D736" s="819" t="s">
        <v>3275</v>
      </c>
      <c r="E736" s="820" t="s">
        <v>2218</v>
      </c>
      <c r="F736" s="738" t="s">
        <v>2204</v>
      </c>
      <c r="G736" s="738" t="s">
        <v>2580</v>
      </c>
      <c r="H736" s="738" t="s">
        <v>562</v>
      </c>
      <c r="I736" s="738" t="s">
        <v>2584</v>
      </c>
      <c r="J736" s="738" t="s">
        <v>2585</v>
      </c>
      <c r="K736" s="738" t="s">
        <v>2586</v>
      </c>
      <c r="L736" s="739">
        <v>1938.97</v>
      </c>
      <c r="M736" s="739">
        <v>11633.82</v>
      </c>
      <c r="N736" s="738">
        <v>6</v>
      </c>
      <c r="O736" s="821">
        <v>1</v>
      </c>
      <c r="P736" s="739">
        <v>11633.82</v>
      </c>
      <c r="Q736" s="754">
        <v>1</v>
      </c>
      <c r="R736" s="738">
        <v>6</v>
      </c>
      <c r="S736" s="754">
        <v>1</v>
      </c>
      <c r="T736" s="821">
        <v>1</v>
      </c>
      <c r="U736" s="777">
        <v>1</v>
      </c>
    </row>
    <row r="737" spans="1:21" ht="14.4" customHeight="1" x14ac:dyDescent="0.3">
      <c r="A737" s="737">
        <v>7</v>
      </c>
      <c r="B737" s="738" t="s">
        <v>1972</v>
      </c>
      <c r="C737" s="738" t="s">
        <v>2209</v>
      </c>
      <c r="D737" s="819" t="s">
        <v>3275</v>
      </c>
      <c r="E737" s="820" t="s">
        <v>2218</v>
      </c>
      <c r="F737" s="738" t="s">
        <v>2204</v>
      </c>
      <c r="G737" s="738" t="s">
        <v>2580</v>
      </c>
      <c r="H737" s="738" t="s">
        <v>562</v>
      </c>
      <c r="I737" s="738" t="s">
        <v>2755</v>
      </c>
      <c r="J737" s="738" t="s">
        <v>2585</v>
      </c>
      <c r="K737" s="738" t="s">
        <v>2756</v>
      </c>
      <c r="L737" s="739">
        <v>969.48</v>
      </c>
      <c r="M737" s="739">
        <v>11633.76</v>
      </c>
      <c r="N737" s="738">
        <v>12</v>
      </c>
      <c r="O737" s="821">
        <v>2</v>
      </c>
      <c r="P737" s="739">
        <v>11633.76</v>
      </c>
      <c r="Q737" s="754">
        <v>1</v>
      </c>
      <c r="R737" s="738">
        <v>12</v>
      </c>
      <c r="S737" s="754">
        <v>1</v>
      </c>
      <c r="T737" s="821">
        <v>2</v>
      </c>
      <c r="U737" s="777">
        <v>1</v>
      </c>
    </row>
    <row r="738" spans="1:21" ht="14.4" customHeight="1" x14ac:dyDescent="0.3">
      <c r="A738" s="737">
        <v>7</v>
      </c>
      <c r="B738" s="738" t="s">
        <v>1972</v>
      </c>
      <c r="C738" s="738" t="s">
        <v>2209</v>
      </c>
      <c r="D738" s="819" t="s">
        <v>3275</v>
      </c>
      <c r="E738" s="820" t="s">
        <v>2218</v>
      </c>
      <c r="F738" s="738" t="s">
        <v>2204</v>
      </c>
      <c r="G738" s="738" t="s">
        <v>2580</v>
      </c>
      <c r="H738" s="738" t="s">
        <v>607</v>
      </c>
      <c r="I738" s="738" t="s">
        <v>2587</v>
      </c>
      <c r="J738" s="738" t="s">
        <v>2588</v>
      </c>
      <c r="K738" s="738" t="s">
        <v>2589</v>
      </c>
      <c r="L738" s="739">
        <v>484.75</v>
      </c>
      <c r="M738" s="739">
        <v>1939</v>
      </c>
      <c r="N738" s="738">
        <v>4</v>
      </c>
      <c r="O738" s="821">
        <v>0.5</v>
      </c>
      <c r="P738" s="739">
        <v>1939</v>
      </c>
      <c r="Q738" s="754">
        <v>1</v>
      </c>
      <c r="R738" s="738">
        <v>4</v>
      </c>
      <c r="S738" s="754">
        <v>1</v>
      </c>
      <c r="T738" s="821">
        <v>0.5</v>
      </c>
      <c r="U738" s="777">
        <v>1</v>
      </c>
    </row>
    <row r="739" spans="1:21" ht="14.4" customHeight="1" x14ac:dyDescent="0.3">
      <c r="A739" s="737">
        <v>7</v>
      </c>
      <c r="B739" s="738" t="s">
        <v>1972</v>
      </c>
      <c r="C739" s="738" t="s">
        <v>2209</v>
      </c>
      <c r="D739" s="819" t="s">
        <v>3275</v>
      </c>
      <c r="E739" s="820" t="s">
        <v>2218</v>
      </c>
      <c r="F739" s="738" t="s">
        <v>2204</v>
      </c>
      <c r="G739" s="738" t="s">
        <v>2580</v>
      </c>
      <c r="H739" s="738" t="s">
        <v>562</v>
      </c>
      <c r="I739" s="738" t="s">
        <v>2979</v>
      </c>
      <c r="J739" s="738" t="s">
        <v>2585</v>
      </c>
      <c r="K739" s="738" t="s">
        <v>2980</v>
      </c>
      <c r="L739" s="739">
        <v>0</v>
      </c>
      <c r="M739" s="739">
        <v>0</v>
      </c>
      <c r="N739" s="738">
        <v>9</v>
      </c>
      <c r="O739" s="821">
        <v>1</v>
      </c>
      <c r="P739" s="739"/>
      <c r="Q739" s="754"/>
      <c r="R739" s="738"/>
      <c r="S739" s="754">
        <v>0</v>
      </c>
      <c r="T739" s="821"/>
      <c r="U739" s="777">
        <v>0</v>
      </c>
    </row>
    <row r="740" spans="1:21" ht="14.4" customHeight="1" x14ac:dyDescent="0.3">
      <c r="A740" s="737">
        <v>7</v>
      </c>
      <c r="B740" s="738" t="s">
        <v>1972</v>
      </c>
      <c r="C740" s="738" t="s">
        <v>2209</v>
      </c>
      <c r="D740" s="819" t="s">
        <v>3275</v>
      </c>
      <c r="E740" s="820" t="s">
        <v>2218</v>
      </c>
      <c r="F740" s="738" t="s">
        <v>2204</v>
      </c>
      <c r="G740" s="738" t="s">
        <v>2580</v>
      </c>
      <c r="H740" s="738" t="s">
        <v>607</v>
      </c>
      <c r="I740" s="738" t="s">
        <v>2983</v>
      </c>
      <c r="J740" s="738" t="s">
        <v>2588</v>
      </c>
      <c r="K740" s="738" t="s">
        <v>2984</v>
      </c>
      <c r="L740" s="739">
        <v>969.48</v>
      </c>
      <c r="M740" s="739">
        <v>7755.84</v>
      </c>
      <c r="N740" s="738">
        <v>8</v>
      </c>
      <c r="O740" s="821">
        <v>2</v>
      </c>
      <c r="P740" s="739">
        <v>1938.96</v>
      </c>
      <c r="Q740" s="754">
        <v>0.25</v>
      </c>
      <c r="R740" s="738">
        <v>2</v>
      </c>
      <c r="S740" s="754">
        <v>0.25</v>
      </c>
      <c r="T740" s="821">
        <v>1</v>
      </c>
      <c r="U740" s="777">
        <v>0.5</v>
      </c>
    </row>
    <row r="741" spans="1:21" ht="14.4" customHeight="1" x14ac:dyDescent="0.3">
      <c r="A741" s="737">
        <v>7</v>
      </c>
      <c r="B741" s="738" t="s">
        <v>1972</v>
      </c>
      <c r="C741" s="738" t="s">
        <v>2209</v>
      </c>
      <c r="D741" s="819" t="s">
        <v>3275</v>
      </c>
      <c r="E741" s="820" t="s">
        <v>2218</v>
      </c>
      <c r="F741" s="738" t="s">
        <v>2204</v>
      </c>
      <c r="G741" s="738" t="s">
        <v>2580</v>
      </c>
      <c r="H741" s="738" t="s">
        <v>607</v>
      </c>
      <c r="I741" s="738" t="s">
        <v>2891</v>
      </c>
      <c r="J741" s="738" t="s">
        <v>2588</v>
      </c>
      <c r="K741" s="738" t="s">
        <v>2743</v>
      </c>
      <c r="L741" s="739">
        <v>1938.97</v>
      </c>
      <c r="M741" s="739">
        <v>15511.76</v>
      </c>
      <c r="N741" s="738">
        <v>8</v>
      </c>
      <c r="O741" s="821">
        <v>0.5</v>
      </c>
      <c r="P741" s="739">
        <v>15511.76</v>
      </c>
      <c r="Q741" s="754">
        <v>1</v>
      </c>
      <c r="R741" s="738">
        <v>8</v>
      </c>
      <c r="S741" s="754">
        <v>1</v>
      </c>
      <c r="T741" s="821">
        <v>0.5</v>
      </c>
      <c r="U741" s="777">
        <v>1</v>
      </c>
    </row>
    <row r="742" spans="1:21" ht="14.4" customHeight="1" x14ac:dyDescent="0.3">
      <c r="A742" s="737">
        <v>7</v>
      </c>
      <c r="B742" s="738" t="s">
        <v>1972</v>
      </c>
      <c r="C742" s="738" t="s">
        <v>2209</v>
      </c>
      <c r="D742" s="819" t="s">
        <v>3275</v>
      </c>
      <c r="E742" s="820" t="s">
        <v>2218</v>
      </c>
      <c r="F742" s="738" t="s">
        <v>2204</v>
      </c>
      <c r="G742" s="738" t="s">
        <v>3206</v>
      </c>
      <c r="H742" s="738" t="s">
        <v>562</v>
      </c>
      <c r="I742" s="738" t="s">
        <v>3207</v>
      </c>
      <c r="J742" s="738" t="s">
        <v>3208</v>
      </c>
      <c r="K742" s="738" t="s">
        <v>3209</v>
      </c>
      <c r="L742" s="739">
        <v>0</v>
      </c>
      <c r="M742" s="739">
        <v>0</v>
      </c>
      <c r="N742" s="738">
        <v>3</v>
      </c>
      <c r="O742" s="821">
        <v>0.5</v>
      </c>
      <c r="P742" s="739">
        <v>0</v>
      </c>
      <c r="Q742" s="754"/>
      <c r="R742" s="738">
        <v>3</v>
      </c>
      <c r="S742" s="754">
        <v>1</v>
      </c>
      <c r="T742" s="821">
        <v>0.5</v>
      </c>
      <c r="U742" s="777">
        <v>1</v>
      </c>
    </row>
    <row r="743" spans="1:21" ht="14.4" customHeight="1" x14ac:dyDescent="0.3">
      <c r="A743" s="737">
        <v>7</v>
      </c>
      <c r="B743" s="738" t="s">
        <v>1972</v>
      </c>
      <c r="C743" s="738" t="s">
        <v>2209</v>
      </c>
      <c r="D743" s="819" t="s">
        <v>3275</v>
      </c>
      <c r="E743" s="820" t="s">
        <v>2218</v>
      </c>
      <c r="F743" s="738" t="s">
        <v>2204</v>
      </c>
      <c r="G743" s="738" t="s">
        <v>2292</v>
      </c>
      <c r="H743" s="738" t="s">
        <v>562</v>
      </c>
      <c r="I743" s="738" t="s">
        <v>2593</v>
      </c>
      <c r="J743" s="738" t="s">
        <v>2294</v>
      </c>
      <c r="K743" s="738" t="s">
        <v>2594</v>
      </c>
      <c r="L743" s="739">
        <v>537.12</v>
      </c>
      <c r="M743" s="739">
        <v>8593.92</v>
      </c>
      <c r="N743" s="738">
        <v>16</v>
      </c>
      <c r="O743" s="821">
        <v>5</v>
      </c>
      <c r="P743" s="739">
        <v>6982.5599999999995</v>
      </c>
      <c r="Q743" s="754">
        <v>0.81249999999999989</v>
      </c>
      <c r="R743" s="738">
        <v>13</v>
      </c>
      <c r="S743" s="754">
        <v>0.8125</v>
      </c>
      <c r="T743" s="821">
        <v>4.5</v>
      </c>
      <c r="U743" s="777">
        <v>0.9</v>
      </c>
    </row>
    <row r="744" spans="1:21" ht="14.4" customHeight="1" x14ac:dyDescent="0.3">
      <c r="A744" s="737">
        <v>7</v>
      </c>
      <c r="B744" s="738" t="s">
        <v>1972</v>
      </c>
      <c r="C744" s="738" t="s">
        <v>2209</v>
      </c>
      <c r="D744" s="819" t="s">
        <v>3275</v>
      </c>
      <c r="E744" s="820" t="s">
        <v>2218</v>
      </c>
      <c r="F744" s="738" t="s">
        <v>2204</v>
      </c>
      <c r="G744" s="738" t="s">
        <v>2292</v>
      </c>
      <c r="H744" s="738" t="s">
        <v>562</v>
      </c>
      <c r="I744" s="738" t="s">
        <v>2293</v>
      </c>
      <c r="J744" s="738" t="s">
        <v>2294</v>
      </c>
      <c r="K744" s="738" t="s">
        <v>2295</v>
      </c>
      <c r="L744" s="739">
        <v>848.49</v>
      </c>
      <c r="M744" s="739">
        <v>35636.58</v>
      </c>
      <c r="N744" s="738">
        <v>42</v>
      </c>
      <c r="O744" s="821">
        <v>14.5</v>
      </c>
      <c r="P744" s="739">
        <v>28848.66</v>
      </c>
      <c r="Q744" s="754">
        <v>0.80952380952380953</v>
      </c>
      <c r="R744" s="738">
        <v>34</v>
      </c>
      <c r="S744" s="754">
        <v>0.80952380952380953</v>
      </c>
      <c r="T744" s="821">
        <v>9.5</v>
      </c>
      <c r="U744" s="777">
        <v>0.65517241379310343</v>
      </c>
    </row>
    <row r="745" spans="1:21" ht="14.4" customHeight="1" x14ac:dyDescent="0.3">
      <c r="A745" s="737">
        <v>7</v>
      </c>
      <c r="B745" s="738" t="s">
        <v>1972</v>
      </c>
      <c r="C745" s="738" t="s">
        <v>2209</v>
      </c>
      <c r="D745" s="819" t="s">
        <v>3275</v>
      </c>
      <c r="E745" s="820" t="s">
        <v>2218</v>
      </c>
      <c r="F745" s="738" t="s">
        <v>2204</v>
      </c>
      <c r="G745" s="738" t="s">
        <v>2597</v>
      </c>
      <c r="H745" s="738" t="s">
        <v>562</v>
      </c>
      <c r="I745" s="738" t="s">
        <v>2598</v>
      </c>
      <c r="J745" s="738" t="s">
        <v>2599</v>
      </c>
      <c r="K745" s="738" t="s">
        <v>2600</v>
      </c>
      <c r="L745" s="739">
        <v>0</v>
      </c>
      <c r="M745" s="739">
        <v>0</v>
      </c>
      <c r="N745" s="738">
        <v>16</v>
      </c>
      <c r="O745" s="821">
        <v>4.5</v>
      </c>
      <c r="P745" s="739">
        <v>0</v>
      </c>
      <c r="Q745" s="754"/>
      <c r="R745" s="738">
        <v>6</v>
      </c>
      <c r="S745" s="754">
        <v>0.375</v>
      </c>
      <c r="T745" s="821">
        <v>2</v>
      </c>
      <c r="U745" s="777">
        <v>0.44444444444444442</v>
      </c>
    </row>
    <row r="746" spans="1:21" ht="14.4" customHeight="1" x14ac:dyDescent="0.3">
      <c r="A746" s="737">
        <v>7</v>
      </c>
      <c r="B746" s="738" t="s">
        <v>1972</v>
      </c>
      <c r="C746" s="738" t="s">
        <v>2209</v>
      </c>
      <c r="D746" s="819" t="s">
        <v>3275</v>
      </c>
      <c r="E746" s="820" t="s">
        <v>2218</v>
      </c>
      <c r="F746" s="738" t="s">
        <v>2204</v>
      </c>
      <c r="G746" s="738" t="s">
        <v>2601</v>
      </c>
      <c r="H746" s="738" t="s">
        <v>562</v>
      </c>
      <c r="I746" s="738" t="s">
        <v>2602</v>
      </c>
      <c r="J746" s="738" t="s">
        <v>2603</v>
      </c>
      <c r="K746" s="738" t="s">
        <v>2604</v>
      </c>
      <c r="L746" s="739">
        <v>838.65</v>
      </c>
      <c r="M746" s="739">
        <v>7547.8499999999995</v>
      </c>
      <c r="N746" s="738">
        <v>9</v>
      </c>
      <c r="O746" s="821">
        <v>1</v>
      </c>
      <c r="P746" s="739"/>
      <c r="Q746" s="754">
        <v>0</v>
      </c>
      <c r="R746" s="738"/>
      <c r="S746" s="754">
        <v>0</v>
      </c>
      <c r="T746" s="821"/>
      <c r="U746" s="777">
        <v>0</v>
      </c>
    </row>
    <row r="747" spans="1:21" ht="14.4" customHeight="1" x14ac:dyDescent="0.3">
      <c r="A747" s="737">
        <v>7</v>
      </c>
      <c r="B747" s="738" t="s">
        <v>1972</v>
      </c>
      <c r="C747" s="738" t="s">
        <v>2209</v>
      </c>
      <c r="D747" s="819" t="s">
        <v>3275</v>
      </c>
      <c r="E747" s="820" t="s">
        <v>2218</v>
      </c>
      <c r="F747" s="738" t="s">
        <v>2204</v>
      </c>
      <c r="G747" s="738" t="s">
        <v>2601</v>
      </c>
      <c r="H747" s="738" t="s">
        <v>562</v>
      </c>
      <c r="I747" s="738" t="s">
        <v>2990</v>
      </c>
      <c r="J747" s="738" t="s">
        <v>2603</v>
      </c>
      <c r="K747" s="738" t="s">
        <v>2991</v>
      </c>
      <c r="L747" s="739">
        <v>908.53</v>
      </c>
      <c r="M747" s="739">
        <v>2725.59</v>
      </c>
      <c r="N747" s="738">
        <v>3</v>
      </c>
      <c r="O747" s="821">
        <v>1</v>
      </c>
      <c r="P747" s="739">
        <v>2725.59</v>
      </c>
      <c r="Q747" s="754">
        <v>1</v>
      </c>
      <c r="R747" s="738">
        <v>3</v>
      </c>
      <c r="S747" s="754">
        <v>1</v>
      </c>
      <c r="T747" s="821">
        <v>1</v>
      </c>
      <c r="U747" s="777">
        <v>1</v>
      </c>
    </row>
    <row r="748" spans="1:21" ht="14.4" customHeight="1" x14ac:dyDescent="0.3">
      <c r="A748" s="737">
        <v>7</v>
      </c>
      <c r="B748" s="738" t="s">
        <v>1972</v>
      </c>
      <c r="C748" s="738" t="s">
        <v>2209</v>
      </c>
      <c r="D748" s="819" t="s">
        <v>3275</v>
      </c>
      <c r="E748" s="820" t="s">
        <v>2218</v>
      </c>
      <c r="F748" s="738" t="s">
        <v>2204</v>
      </c>
      <c r="G748" s="738" t="s">
        <v>2601</v>
      </c>
      <c r="H748" s="738" t="s">
        <v>562</v>
      </c>
      <c r="I748" s="738" t="s">
        <v>2605</v>
      </c>
      <c r="J748" s="738" t="s">
        <v>2603</v>
      </c>
      <c r="K748" s="738" t="s">
        <v>2606</v>
      </c>
      <c r="L748" s="739">
        <v>1677.3</v>
      </c>
      <c r="M748" s="739">
        <v>8386.5</v>
      </c>
      <c r="N748" s="738">
        <v>5</v>
      </c>
      <c r="O748" s="821">
        <v>2</v>
      </c>
      <c r="P748" s="739">
        <v>1677.3</v>
      </c>
      <c r="Q748" s="754">
        <v>0.19999999999999998</v>
      </c>
      <c r="R748" s="738">
        <v>1</v>
      </c>
      <c r="S748" s="754">
        <v>0.2</v>
      </c>
      <c r="T748" s="821">
        <v>1</v>
      </c>
      <c r="U748" s="777">
        <v>0.5</v>
      </c>
    </row>
    <row r="749" spans="1:21" ht="14.4" customHeight="1" x14ac:dyDescent="0.3">
      <c r="A749" s="737">
        <v>7</v>
      </c>
      <c r="B749" s="738" t="s">
        <v>1972</v>
      </c>
      <c r="C749" s="738" t="s">
        <v>2209</v>
      </c>
      <c r="D749" s="819" t="s">
        <v>3275</v>
      </c>
      <c r="E749" s="820" t="s">
        <v>2218</v>
      </c>
      <c r="F749" s="738" t="s">
        <v>2204</v>
      </c>
      <c r="G749" s="738" t="s">
        <v>2601</v>
      </c>
      <c r="H749" s="738" t="s">
        <v>562</v>
      </c>
      <c r="I749" s="738" t="s">
        <v>2607</v>
      </c>
      <c r="J749" s="738" t="s">
        <v>2603</v>
      </c>
      <c r="K749" s="738" t="s">
        <v>2608</v>
      </c>
      <c r="L749" s="739">
        <v>4714.62</v>
      </c>
      <c r="M749" s="739">
        <v>14143.86</v>
      </c>
      <c r="N749" s="738">
        <v>3</v>
      </c>
      <c r="O749" s="821">
        <v>1</v>
      </c>
      <c r="P749" s="739"/>
      <c r="Q749" s="754">
        <v>0</v>
      </c>
      <c r="R749" s="738"/>
      <c r="S749" s="754">
        <v>0</v>
      </c>
      <c r="T749" s="821"/>
      <c r="U749" s="777">
        <v>0</v>
      </c>
    </row>
    <row r="750" spans="1:21" ht="14.4" customHeight="1" x14ac:dyDescent="0.3">
      <c r="A750" s="737">
        <v>7</v>
      </c>
      <c r="B750" s="738" t="s">
        <v>1972</v>
      </c>
      <c r="C750" s="738" t="s">
        <v>2209</v>
      </c>
      <c r="D750" s="819" t="s">
        <v>3275</v>
      </c>
      <c r="E750" s="820" t="s">
        <v>2218</v>
      </c>
      <c r="F750" s="738" t="s">
        <v>2204</v>
      </c>
      <c r="G750" s="738" t="s">
        <v>2601</v>
      </c>
      <c r="H750" s="738" t="s">
        <v>562</v>
      </c>
      <c r="I750" s="738" t="s">
        <v>2609</v>
      </c>
      <c r="J750" s="738" t="s">
        <v>2603</v>
      </c>
      <c r="K750" s="738" t="s">
        <v>2610</v>
      </c>
      <c r="L750" s="739">
        <v>3354.59</v>
      </c>
      <c r="M750" s="739">
        <v>20127.54</v>
      </c>
      <c r="N750" s="738">
        <v>6</v>
      </c>
      <c r="O750" s="821">
        <v>2</v>
      </c>
      <c r="P750" s="739">
        <v>10063.77</v>
      </c>
      <c r="Q750" s="754">
        <v>0.5</v>
      </c>
      <c r="R750" s="738">
        <v>3</v>
      </c>
      <c r="S750" s="754">
        <v>0.5</v>
      </c>
      <c r="T750" s="821">
        <v>1</v>
      </c>
      <c r="U750" s="777">
        <v>0.5</v>
      </c>
    </row>
    <row r="751" spans="1:21" ht="14.4" customHeight="1" x14ac:dyDescent="0.3">
      <c r="A751" s="737">
        <v>7</v>
      </c>
      <c r="B751" s="738" t="s">
        <v>1972</v>
      </c>
      <c r="C751" s="738" t="s">
        <v>2209</v>
      </c>
      <c r="D751" s="819" t="s">
        <v>3275</v>
      </c>
      <c r="E751" s="820" t="s">
        <v>2218</v>
      </c>
      <c r="F751" s="738" t="s">
        <v>2204</v>
      </c>
      <c r="G751" s="738" t="s">
        <v>2601</v>
      </c>
      <c r="H751" s="738" t="s">
        <v>562</v>
      </c>
      <c r="I751" s="738" t="s">
        <v>3210</v>
      </c>
      <c r="J751" s="738" t="s">
        <v>2603</v>
      </c>
      <c r="K751" s="738" t="s">
        <v>3211</v>
      </c>
      <c r="L751" s="739">
        <v>583.70000000000005</v>
      </c>
      <c r="M751" s="739">
        <v>1751.1000000000001</v>
      </c>
      <c r="N751" s="738">
        <v>3</v>
      </c>
      <c r="O751" s="821">
        <v>2</v>
      </c>
      <c r="P751" s="739">
        <v>1751.1000000000001</v>
      </c>
      <c r="Q751" s="754">
        <v>1</v>
      </c>
      <c r="R751" s="738">
        <v>3</v>
      </c>
      <c r="S751" s="754">
        <v>1</v>
      </c>
      <c r="T751" s="821">
        <v>2</v>
      </c>
      <c r="U751" s="777">
        <v>1</v>
      </c>
    </row>
    <row r="752" spans="1:21" ht="14.4" customHeight="1" x14ac:dyDescent="0.3">
      <c r="A752" s="737">
        <v>7</v>
      </c>
      <c r="B752" s="738" t="s">
        <v>1972</v>
      </c>
      <c r="C752" s="738" t="s">
        <v>2209</v>
      </c>
      <c r="D752" s="819" t="s">
        <v>3275</v>
      </c>
      <c r="E752" s="820" t="s">
        <v>2218</v>
      </c>
      <c r="F752" s="738" t="s">
        <v>2204</v>
      </c>
      <c r="G752" s="738" t="s">
        <v>3212</v>
      </c>
      <c r="H752" s="738" t="s">
        <v>562</v>
      </c>
      <c r="I752" s="738" t="s">
        <v>734</v>
      </c>
      <c r="J752" s="738" t="s">
        <v>735</v>
      </c>
      <c r="K752" s="738" t="s">
        <v>3213</v>
      </c>
      <c r="L752" s="739">
        <v>178.94</v>
      </c>
      <c r="M752" s="739">
        <v>178.94</v>
      </c>
      <c r="N752" s="738">
        <v>1</v>
      </c>
      <c r="O752" s="821">
        <v>0.5</v>
      </c>
      <c r="P752" s="739"/>
      <c r="Q752" s="754">
        <v>0</v>
      </c>
      <c r="R752" s="738"/>
      <c r="S752" s="754">
        <v>0</v>
      </c>
      <c r="T752" s="821"/>
      <c r="U752" s="777">
        <v>0</v>
      </c>
    </row>
    <row r="753" spans="1:21" ht="14.4" customHeight="1" x14ac:dyDescent="0.3">
      <c r="A753" s="737">
        <v>7</v>
      </c>
      <c r="B753" s="738" t="s">
        <v>1972</v>
      </c>
      <c r="C753" s="738" t="s">
        <v>2209</v>
      </c>
      <c r="D753" s="819" t="s">
        <v>3275</v>
      </c>
      <c r="E753" s="820" t="s">
        <v>2218</v>
      </c>
      <c r="F753" s="738" t="s">
        <v>2204</v>
      </c>
      <c r="G753" s="738" t="s">
        <v>2537</v>
      </c>
      <c r="H753" s="738" t="s">
        <v>562</v>
      </c>
      <c r="I753" s="738" t="s">
        <v>2611</v>
      </c>
      <c r="J753" s="738" t="s">
        <v>2539</v>
      </c>
      <c r="K753" s="738"/>
      <c r="L753" s="739">
        <v>0</v>
      </c>
      <c r="M753" s="739">
        <v>0</v>
      </c>
      <c r="N753" s="738">
        <v>1</v>
      </c>
      <c r="O753" s="821">
        <v>1</v>
      </c>
      <c r="P753" s="739">
        <v>0</v>
      </c>
      <c r="Q753" s="754"/>
      <c r="R753" s="738">
        <v>1</v>
      </c>
      <c r="S753" s="754">
        <v>1</v>
      </c>
      <c r="T753" s="821">
        <v>1</v>
      </c>
      <c r="U753" s="777">
        <v>1</v>
      </c>
    </row>
    <row r="754" spans="1:21" ht="14.4" customHeight="1" x14ac:dyDescent="0.3">
      <c r="A754" s="737">
        <v>7</v>
      </c>
      <c r="B754" s="738" t="s">
        <v>1972</v>
      </c>
      <c r="C754" s="738" t="s">
        <v>2209</v>
      </c>
      <c r="D754" s="819" t="s">
        <v>3275</v>
      </c>
      <c r="E754" s="820" t="s">
        <v>2218</v>
      </c>
      <c r="F754" s="738" t="s">
        <v>2204</v>
      </c>
      <c r="G754" s="738" t="s">
        <v>2898</v>
      </c>
      <c r="H754" s="738" t="s">
        <v>562</v>
      </c>
      <c r="I754" s="738" t="s">
        <v>2899</v>
      </c>
      <c r="J754" s="738" t="s">
        <v>824</v>
      </c>
      <c r="K754" s="738" t="s">
        <v>2900</v>
      </c>
      <c r="L754" s="739">
        <v>0</v>
      </c>
      <c r="M754" s="739">
        <v>0</v>
      </c>
      <c r="N754" s="738">
        <v>5</v>
      </c>
      <c r="O754" s="821">
        <v>2</v>
      </c>
      <c r="P754" s="739">
        <v>0</v>
      </c>
      <c r="Q754" s="754"/>
      <c r="R754" s="738">
        <v>1</v>
      </c>
      <c r="S754" s="754">
        <v>0.2</v>
      </c>
      <c r="T754" s="821">
        <v>0.5</v>
      </c>
      <c r="U754" s="777">
        <v>0.25</v>
      </c>
    </row>
    <row r="755" spans="1:21" ht="14.4" customHeight="1" x14ac:dyDescent="0.3">
      <c r="A755" s="737">
        <v>7</v>
      </c>
      <c r="B755" s="738" t="s">
        <v>1972</v>
      </c>
      <c r="C755" s="738" t="s">
        <v>2209</v>
      </c>
      <c r="D755" s="819" t="s">
        <v>3275</v>
      </c>
      <c r="E755" s="820" t="s">
        <v>2218</v>
      </c>
      <c r="F755" s="738" t="s">
        <v>2204</v>
      </c>
      <c r="G755" s="738" t="s">
        <v>2616</v>
      </c>
      <c r="H755" s="738" t="s">
        <v>607</v>
      </c>
      <c r="I755" s="738" t="s">
        <v>3002</v>
      </c>
      <c r="J755" s="738" t="s">
        <v>3003</v>
      </c>
      <c r="K755" s="738" t="s">
        <v>2775</v>
      </c>
      <c r="L755" s="739">
        <v>70.05</v>
      </c>
      <c r="M755" s="739">
        <v>140.1</v>
      </c>
      <c r="N755" s="738">
        <v>2</v>
      </c>
      <c r="O755" s="821">
        <v>1</v>
      </c>
      <c r="P755" s="739">
        <v>140.1</v>
      </c>
      <c r="Q755" s="754">
        <v>1</v>
      </c>
      <c r="R755" s="738">
        <v>2</v>
      </c>
      <c r="S755" s="754">
        <v>1</v>
      </c>
      <c r="T755" s="821">
        <v>1</v>
      </c>
      <c r="U755" s="777">
        <v>1</v>
      </c>
    </row>
    <row r="756" spans="1:21" ht="14.4" customHeight="1" x14ac:dyDescent="0.3">
      <c r="A756" s="737">
        <v>7</v>
      </c>
      <c r="B756" s="738" t="s">
        <v>1972</v>
      </c>
      <c r="C756" s="738" t="s">
        <v>2209</v>
      </c>
      <c r="D756" s="819" t="s">
        <v>3275</v>
      </c>
      <c r="E756" s="820" t="s">
        <v>2218</v>
      </c>
      <c r="F756" s="738" t="s">
        <v>2204</v>
      </c>
      <c r="G756" s="738" t="s">
        <v>2616</v>
      </c>
      <c r="H756" s="738" t="s">
        <v>562</v>
      </c>
      <c r="I756" s="738" t="s">
        <v>3214</v>
      </c>
      <c r="J756" s="738" t="s">
        <v>3215</v>
      </c>
      <c r="K756" s="738" t="s">
        <v>2669</v>
      </c>
      <c r="L756" s="739">
        <v>76.22</v>
      </c>
      <c r="M756" s="739">
        <v>152.44</v>
      </c>
      <c r="N756" s="738">
        <v>2</v>
      </c>
      <c r="O756" s="821">
        <v>1</v>
      </c>
      <c r="P756" s="739">
        <v>152.44</v>
      </c>
      <c r="Q756" s="754">
        <v>1</v>
      </c>
      <c r="R756" s="738">
        <v>2</v>
      </c>
      <c r="S756" s="754">
        <v>1</v>
      </c>
      <c r="T756" s="821">
        <v>1</v>
      </c>
      <c r="U756" s="777">
        <v>1</v>
      </c>
    </row>
    <row r="757" spans="1:21" ht="14.4" customHeight="1" x14ac:dyDescent="0.3">
      <c r="A757" s="737">
        <v>7</v>
      </c>
      <c r="B757" s="738" t="s">
        <v>1972</v>
      </c>
      <c r="C757" s="738" t="s">
        <v>2209</v>
      </c>
      <c r="D757" s="819" t="s">
        <v>3275</v>
      </c>
      <c r="E757" s="820" t="s">
        <v>2218</v>
      </c>
      <c r="F757" s="738" t="s">
        <v>2204</v>
      </c>
      <c r="G757" s="738" t="s">
        <v>2412</v>
      </c>
      <c r="H757" s="738" t="s">
        <v>562</v>
      </c>
      <c r="I757" s="738" t="s">
        <v>3216</v>
      </c>
      <c r="J757" s="738" t="s">
        <v>3217</v>
      </c>
      <c r="K757" s="738" t="s">
        <v>3218</v>
      </c>
      <c r="L757" s="739">
        <v>49.38</v>
      </c>
      <c r="M757" s="739">
        <v>98.76</v>
      </c>
      <c r="N757" s="738">
        <v>2</v>
      </c>
      <c r="O757" s="821">
        <v>1</v>
      </c>
      <c r="P757" s="739">
        <v>98.76</v>
      </c>
      <c r="Q757" s="754">
        <v>1</v>
      </c>
      <c r="R757" s="738">
        <v>2</v>
      </c>
      <c r="S757" s="754">
        <v>1</v>
      </c>
      <c r="T757" s="821">
        <v>1</v>
      </c>
      <c r="U757" s="777">
        <v>1</v>
      </c>
    </row>
    <row r="758" spans="1:21" ht="14.4" customHeight="1" x14ac:dyDescent="0.3">
      <c r="A758" s="737">
        <v>7</v>
      </c>
      <c r="B758" s="738" t="s">
        <v>1972</v>
      </c>
      <c r="C758" s="738" t="s">
        <v>2209</v>
      </c>
      <c r="D758" s="819" t="s">
        <v>3275</v>
      </c>
      <c r="E758" s="820" t="s">
        <v>2218</v>
      </c>
      <c r="F758" s="738" t="s">
        <v>2204</v>
      </c>
      <c r="G758" s="738" t="s">
        <v>2776</v>
      </c>
      <c r="H758" s="738" t="s">
        <v>562</v>
      </c>
      <c r="I758" s="738" t="s">
        <v>1022</v>
      </c>
      <c r="J758" s="738" t="s">
        <v>2777</v>
      </c>
      <c r="K758" s="738" t="s">
        <v>2778</v>
      </c>
      <c r="L758" s="739">
        <v>38.590000000000003</v>
      </c>
      <c r="M758" s="739">
        <v>77.180000000000007</v>
      </c>
      <c r="N758" s="738">
        <v>2</v>
      </c>
      <c r="O758" s="821">
        <v>0.5</v>
      </c>
      <c r="P758" s="739"/>
      <c r="Q758" s="754">
        <v>0</v>
      </c>
      <c r="R758" s="738"/>
      <c r="S758" s="754">
        <v>0</v>
      </c>
      <c r="T758" s="821"/>
      <c r="U758" s="777">
        <v>0</v>
      </c>
    </row>
    <row r="759" spans="1:21" ht="14.4" customHeight="1" x14ac:dyDescent="0.3">
      <c r="A759" s="737">
        <v>7</v>
      </c>
      <c r="B759" s="738" t="s">
        <v>1972</v>
      </c>
      <c r="C759" s="738" t="s">
        <v>2209</v>
      </c>
      <c r="D759" s="819" t="s">
        <v>3275</v>
      </c>
      <c r="E759" s="820" t="s">
        <v>2218</v>
      </c>
      <c r="F759" s="738" t="s">
        <v>2204</v>
      </c>
      <c r="G759" s="738" t="s">
        <v>2776</v>
      </c>
      <c r="H759" s="738" t="s">
        <v>562</v>
      </c>
      <c r="I759" s="738" t="s">
        <v>3219</v>
      </c>
      <c r="J759" s="738" t="s">
        <v>2777</v>
      </c>
      <c r="K759" s="738" t="s">
        <v>3220</v>
      </c>
      <c r="L759" s="739">
        <v>16.079999999999998</v>
      </c>
      <c r="M759" s="739">
        <v>48.239999999999995</v>
      </c>
      <c r="N759" s="738">
        <v>3</v>
      </c>
      <c r="O759" s="821">
        <v>1</v>
      </c>
      <c r="P759" s="739">
        <v>48.239999999999995</v>
      </c>
      <c r="Q759" s="754">
        <v>1</v>
      </c>
      <c r="R759" s="738">
        <v>3</v>
      </c>
      <c r="S759" s="754">
        <v>1</v>
      </c>
      <c r="T759" s="821">
        <v>1</v>
      </c>
      <c r="U759" s="777">
        <v>1</v>
      </c>
    </row>
    <row r="760" spans="1:21" ht="14.4" customHeight="1" x14ac:dyDescent="0.3">
      <c r="A760" s="737">
        <v>7</v>
      </c>
      <c r="B760" s="738" t="s">
        <v>1972</v>
      </c>
      <c r="C760" s="738" t="s">
        <v>2209</v>
      </c>
      <c r="D760" s="819" t="s">
        <v>3275</v>
      </c>
      <c r="E760" s="820" t="s">
        <v>2218</v>
      </c>
      <c r="F760" s="738" t="s">
        <v>2204</v>
      </c>
      <c r="G760" s="738" t="s">
        <v>2487</v>
      </c>
      <c r="H760" s="738" t="s">
        <v>562</v>
      </c>
      <c r="I760" s="738" t="s">
        <v>3221</v>
      </c>
      <c r="J760" s="738" t="s">
        <v>3222</v>
      </c>
      <c r="K760" s="738" t="s">
        <v>3223</v>
      </c>
      <c r="L760" s="739">
        <v>0</v>
      </c>
      <c r="M760" s="739">
        <v>0</v>
      </c>
      <c r="N760" s="738">
        <v>2</v>
      </c>
      <c r="O760" s="821">
        <v>1</v>
      </c>
      <c r="P760" s="739">
        <v>0</v>
      </c>
      <c r="Q760" s="754"/>
      <c r="R760" s="738">
        <v>2</v>
      </c>
      <c r="S760" s="754">
        <v>1</v>
      </c>
      <c r="T760" s="821">
        <v>1</v>
      </c>
      <c r="U760" s="777">
        <v>1</v>
      </c>
    </row>
    <row r="761" spans="1:21" ht="14.4" customHeight="1" x14ac:dyDescent="0.3">
      <c r="A761" s="737">
        <v>7</v>
      </c>
      <c r="B761" s="738" t="s">
        <v>1972</v>
      </c>
      <c r="C761" s="738" t="s">
        <v>2209</v>
      </c>
      <c r="D761" s="819" t="s">
        <v>3275</v>
      </c>
      <c r="E761" s="820" t="s">
        <v>2218</v>
      </c>
      <c r="F761" s="738" t="s">
        <v>2204</v>
      </c>
      <c r="G761" s="738" t="s">
        <v>3224</v>
      </c>
      <c r="H761" s="738" t="s">
        <v>607</v>
      </c>
      <c r="I761" s="738" t="s">
        <v>3225</v>
      </c>
      <c r="J761" s="738" t="s">
        <v>3226</v>
      </c>
      <c r="K761" s="738" t="s">
        <v>3227</v>
      </c>
      <c r="L761" s="739">
        <v>55.37</v>
      </c>
      <c r="M761" s="739">
        <v>55.37</v>
      </c>
      <c r="N761" s="738">
        <v>1</v>
      </c>
      <c r="O761" s="821">
        <v>0.5</v>
      </c>
      <c r="P761" s="739"/>
      <c r="Q761" s="754">
        <v>0</v>
      </c>
      <c r="R761" s="738"/>
      <c r="S761" s="754">
        <v>0</v>
      </c>
      <c r="T761" s="821"/>
      <c r="U761" s="777">
        <v>0</v>
      </c>
    </row>
    <row r="762" spans="1:21" ht="14.4" customHeight="1" x14ac:dyDescent="0.3">
      <c r="A762" s="737">
        <v>7</v>
      </c>
      <c r="B762" s="738" t="s">
        <v>1972</v>
      </c>
      <c r="C762" s="738" t="s">
        <v>2209</v>
      </c>
      <c r="D762" s="819" t="s">
        <v>3275</v>
      </c>
      <c r="E762" s="820" t="s">
        <v>2218</v>
      </c>
      <c r="F762" s="738" t="s">
        <v>2204</v>
      </c>
      <c r="G762" s="738" t="s">
        <v>2901</v>
      </c>
      <c r="H762" s="738" t="s">
        <v>607</v>
      </c>
      <c r="I762" s="738" t="s">
        <v>3228</v>
      </c>
      <c r="J762" s="738" t="s">
        <v>2903</v>
      </c>
      <c r="K762" s="738" t="s">
        <v>3229</v>
      </c>
      <c r="L762" s="739">
        <v>207.45</v>
      </c>
      <c r="M762" s="739">
        <v>207.45</v>
      </c>
      <c r="N762" s="738">
        <v>1</v>
      </c>
      <c r="O762" s="821">
        <v>0.5</v>
      </c>
      <c r="P762" s="739">
        <v>207.45</v>
      </c>
      <c r="Q762" s="754">
        <v>1</v>
      </c>
      <c r="R762" s="738">
        <v>1</v>
      </c>
      <c r="S762" s="754">
        <v>1</v>
      </c>
      <c r="T762" s="821">
        <v>0.5</v>
      </c>
      <c r="U762" s="777">
        <v>1</v>
      </c>
    </row>
    <row r="763" spans="1:21" ht="14.4" customHeight="1" x14ac:dyDescent="0.3">
      <c r="A763" s="737">
        <v>7</v>
      </c>
      <c r="B763" s="738" t="s">
        <v>1972</v>
      </c>
      <c r="C763" s="738" t="s">
        <v>2209</v>
      </c>
      <c r="D763" s="819" t="s">
        <v>3275</v>
      </c>
      <c r="E763" s="820" t="s">
        <v>2218</v>
      </c>
      <c r="F763" s="738" t="s">
        <v>2204</v>
      </c>
      <c r="G763" s="738" t="s">
        <v>2527</v>
      </c>
      <c r="H763" s="738" t="s">
        <v>607</v>
      </c>
      <c r="I763" s="738" t="s">
        <v>3230</v>
      </c>
      <c r="J763" s="738" t="s">
        <v>2074</v>
      </c>
      <c r="K763" s="738" t="s">
        <v>3231</v>
      </c>
      <c r="L763" s="739">
        <v>118.54</v>
      </c>
      <c r="M763" s="739">
        <v>118.54</v>
      </c>
      <c r="N763" s="738">
        <v>1</v>
      </c>
      <c r="O763" s="821">
        <v>1</v>
      </c>
      <c r="P763" s="739">
        <v>118.54</v>
      </c>
      <c r="Q763" s="754">
        <v>1</v>
      </c>
      <c r="R763" s="738">
        <v>1</v>
      </c>
      <c r="S763" s="754">
        <v>1</v>
      </c>
      <c r="T763" s="821">
        <v>1</v>
      </c>
      <c r="U763" s="777">
        <v>1</v>
      </c>
    </row>
    <row r="764" spans="1:21" ht="14.4" customHeight="1" x14ac:dyDescent="0.3">
      <c r="A764" s="737">
        <v>7</v>
      </c>
      <c r="B764" s="738" t="s">
        <v>1972</v>
      </c>
      <c r="C764" s="738" t="s">
        <v>2209</v>
      </c>
      <c r="D764" s="819" t="s">
        <v>3275</v>
      </c>
      <c r="E764" s="820" t="s">
        <v>2218</v>
      </c>
      <c r="F764" s="738" t="s">
        <v>2204</v>
      </c>
      <c r="G764" s="738" t="s">
        <v>3145</v>
      </c>
      <c r="H764" s="738" t="s">
        <v>562</v>
      </c>
      <c r="I764" s="738" t="s">
        <v>3146</v>
      </c>
      <c r="J764" s="738" t="s">
        <v>3147</v>
      </c>
      <c r="K764" s="738" t="s">
        <v>2054</v>
      </c>
      <c r="L764" s="739">
        <v>38.56</v>
      </c>
      <c r="M764" s="739">
        <v>38.56</v>
      </c>
      <c r="N764" s="738">
        <v>1</v>
      </c>
      <c r="O764" s="821">
        <v>1</v>
      </c>
      <c r="P764" s="739"/>
      <c r="Q764" s="754">
        <v>0</v>
      </c>
      <c r="R764" s="738"/>
      <c r="S764" s="754">
        <v>0</v>
      </c>
      <c r="T764" s="821"/>
      <c r="U764" s="777">
        <v>0</v>
      </c>
    </row>
    <row r="765" spans="1:21" ht="14.4" customHeight="1" x14ac:dyDescent="0.3">
      <c r="A765" s="737">
        <v>7</v>
      </c>
      <c r="B765" s="738" t="s">
        <v>1972</v>
      </c>
      <c r="C765" s="738" t="s">
        <v>2209</v>
      </c>
      <c r="D765" s="819" t="s">
        <v>3275</v>
      </c>
      <c r="E765" s="820" t="s">
        <v>2218</v>
      </c>
      <c r="F765" s="738" t="s">
        <v>2204</v>
      </c>
      <c r="G765" s="738" t="s">
        <v>2701</v>
      </c>
      <c r="H765" s="738" t="s">
        <v>607</v>
      </c>
      <c r="I765" s="738" t="s">
        <v>3232</v>
      </c>
      <c r="J765" s="738" t="s">
        <v>3233</v>
      </c>
      <c r="K765" s="738" t="s">
        <v>3234</v>
      </c>
      <c r="L765" s="739">
        <v>96.84</v>
      </c>
      <c r="M765" s="739">
        <v>581.04</v>
      </c>
      <c r="N765" s="738">
        <v>6</v>
      </c>
      <c r="O765" s="821">
        <v>1</v>
      </c>
      <c r="P765" s="739">
        <v>581.04</v>
      </c>
      <c r="Q765" s="754">
        <v>1</v>
      </c>
      <c r="R765" s="738">
        <v>6</v>
      </c>
      <c r="S765" s="754">
        <v>1</v>
      </c>
      <c r="T765" s="821">
        <v>1</v>
      </c>
      <c r="U765" s="777">
        <v>1</v>
      </c>
    </row>
    <row r="766" spans="1:21" ht="14.4" customHeight="1" x14ac:dyDescent="0.3">
      <c r="A766" s="737">
        <v>7</v>
      </c>
      <c r="B766" s="738" t="s">
        <v>1972</v>
      </c>
      <c r="C766" s="738" t="s">
        <v>2209</v>
      </c>
      <c r="D766" s="819" t="s">
        <v>3275</v>
      </c>
      <c r="E766" s="820" t="s">
        <v>2218</v>
      </c>
      <c r="F766" s="738" t="s">
        <v>2204</v>
      </c>
      <c r="G766" s="738" t="s">
        <v>2701</v>
      </c>
      <c r="H766" s="738" t="s">
        <v>607</v>
      </c>
      <c r="I766" s="738" t="s">
        <v>3235</v>
      </c>
      <c r="J766" s="738" t="s">
        <v>3233</v>
      </c>
      <c r="K766" s="738" t="s">
        <v>3236</v>
      </c>
      <c r="L766" s="739">
        <v>193.68</v>
      </c>
      <c r="M766" s="739">
        <v>387.36</v>
      </c>
      <c r="N766" s="738">
        <v>2</v>
      </c>
      <c r="O766" s="821">
        <v>1</v>
      </c>
      <c r="P766" s="739">
        <v>387.36</v>
      </c>
      <c r="Q766" s="754">
        <v>1</v>
      </c>
      <c r="R766" s="738">
        <v>2</v>
      </c>
      <c r="S766" s="754">
        <v>1</v>
      </c>
      <c r="T766" s="821">
        <v>1</v>
      </c>
      <c r="U766" s="777">
        <v>1</v>
      </c>
    </row>
    <row r="767" spans="1:21" ht="14.4" customHeight="1" x14ac:dyDescent="0.3">
      <c r="A767" s="737">
        <v>7</v>
      </c>
      <c r="B767" s="738" t="s">
        <v>1972</v>
      </c>
      <c r="C767" s="738" t="s">
        <v>2209</v>
      </c>
      <c r="D767" s="819" t="s">
        <v>3275</v>
      </c>
      <c r="E767" s="820" t="s">
        <v>2218</v>
      </c>
      <c r="F767" s="738" t="s">
        <v>2204</v>
      </c>
      <c r="G767" s="738" t="s">
        <v>2426</v>
      </c>
      <c r="H767" s="738" t="s">
        <v>562</v>
      </c>
      <c r="I767" s="738" t="s">
        <v>1313</v>
      </c>
      <c r="J767" s="738" t="s">
        <v>1314</v>
      </c>
      <c r="K767" s="738" t="s">
        <v>2428</v>
      </c>
      <c r="L767" s="739">
        <v>27.5</v>
      </c>
      <c r="M767" s="739">
        <v>55</v>
      </c>
      <c r="N767" s="738">
        <v>2</v>
      </c>
      <c r="O767" s="821">
        <v>0.5</v>
      </c>
      <c r="P767" s="739">
        <v>55</v>
      </c>
      <c r="Q767" s="754">
        <v>1</v>
      </c>
      <c r="R767" s="738">
        <v>2</v>
      </c>
      <c r="S767" s="754">
        <v>1</v>
      </c>
      <c r="T767" s="821">
        <v>0.5</v>
      </c>
      <c r="U767" s="777">
        <v>1</v>
      </c>
    </row>
    <row r="768" spans="1:21" ht="14.4" customHeight="1" x14ac:dyDescent="0.3">
      <c r="A768" s="737">
        <v>7</v>
      </c>
      <c r="B768" s="738" t="s">
        <v>1972</v>
      </c>
      <c r="C768" s="738" t="s">
        <v>2209</v>
      </c>
      <c r="D768" s="819" t="s">
        <v>3275</v>
      </c>
      <c r="E768" s="820" t="s">
        <v>2218</v>
      </c>
      <c r="F768" s="738" t="s">
        <v>2204</v>
      </c>
      <c r="G768" s="738" t="s">
        <v>2620</v>
      </c>
      <c r="H768" s="738" t="s">
        <v>562</v>
      </c>
      <c r="I768" s="738" t="s">
        <v>2621</v>
      </c>
      <c r="J768" s="738" t="s">
        <v>2622</v>
      </c>
      <c r="K768" s="738" t="s">
        <v>2059</v>
      </c>
      <c r="L768" s="739">
        <v>208.18</v>
      </c>
      <c r="M768" s="739">
        <v>1040.9000000000001</v>
      </c>
      <c r="N768" s="738">
        <v>5</v>
      </c>
      <c r="O768" s="821">
        <v>2</v>
      </c>
      <c r="P768" s="739">
        <v>624.54</v>
      </c>
      <c r="Q768" s="754">
        <v>0.59999999999999987</v>
      </c>
      <c r="R768" s="738">
        <v>3</v>
      </c>
      <c r="S768" s="754">
        <v>0.6</v>
      </c>
      <c r="T768" s="821">
        <v>1</v>
      </c>
      <c r="U768" s="777">
        <v>0.5</v>
      </c>
    </row>
    <row r="769" spans="1:21" ht="14.4" customHeight="1" x14ac:dyDescent="0.3">
      <c r="A769" s="737">
        <v>7</v>
      </c>
      <c r="B769" s="738" t="s">
        <v>1972</v>
      </c>
      <c r="C769" s="738" t="s">
        <v>2209</v>
      </c>
      <c r="D769" s="819" t="s">
        <v>3275</v>
      </c>
      <c r="E769" s="820" t="s">
        <v>2218</v>
      </c>
      <c r="F769" s="738" t="s">
        <v>2204</v>
      </c>
      <c r="G769" s="738" t="s">
        <v>2620</v>
      </c>
      <c r="H769" s="738" t="s">
        <v>562</v>
      </c>
      <c r="I769" s="738" t="s">
        <v>2623</v>
      </c>
      <c r="J769" s="738" t="s">
        <v>2622</v>
      </c>
      <c r="K769" s="738" t="s">
        <v>2624</v>
      </c>
      <c r="L769" s="739">
        <v>0</v>
      </c>
      <c r="M769" s="739">
        <v>0</v>
      </c>
      <c r="N769" s="738">
        <v>2</v>
      </c>
      <c r="O769" s="821">
        <v>1</v>
      </c>
      <c r="P769" s="739">
        <v>0</v>
      </c>
      <c r="Q769" s="754"/>
      <c r="R769" s="738">
        <v>2</v>
      </c>
      <c r="S769" s="754">
        <v>1</v>
      </c>
      <c r="T769" s="821">
        <v>1</v>
      </c>
      <c r="U769" s="777">
        <v>1</v>
      </c>
    </row>
    <row r="770" spans="1:21" ht="14.4" customHeight="1" x14ac:dyDescent="0.3">
      <c r="A770" s="737">
        <v>7</v>
      </c>
      <c r="B770" s="738" t="s">
        <v>1972</v>
      </c>
      <c r="C770" s="738" t="s">
        <v>2209</v>
      </c>
      <c r="D770" s="819" t="s">
        <v>3275</v>
      </c>
      <c r="E770" s="820" t="s">
        <v>2218</v>
      </c>
      <c r="F770" s="738" t="s">
        <v>2204</v>
      </c>
      <c r="G770" s="738" t="s">
        <v>2620</v>
      </c>
      <c r="H770" s="738" t="s">
        <v>562</v>
      </c>
      <c r="I770" s="738" t="s">
        <v>2797</v>
      </c>
      <c r="J770" s="738" t="s">
        <v>2622</v>
      </c>
      <c r="K770" s="738" t="s">
        <v>2153</v>
      </c>
      <c r="L770" s="739">
        <v>383.18</v>
      </c>
      <c r="M770" s="739">
        <v>4981.3399999999992</v>
      </c>
      <c r="N770" s="738">
        <v>13</v>
      </c>
      <c r="O770" s="821">
        <v>4</v>
      </c>
      <c r="P770" s="739">
        <v>4981.3399999999992</v>
      </c>
      <c r="Q770" s="754">
        <v>1</v>
      </c>
      <c r="R770" s="738">
        <v>13</v>
      </c>
      <c r="S770" s="754">
        <v>1</v>
      </c>
      <c r="T770" s="821">
        <v>4</v>
      </c>
      <c r="U770" s="777">
        <v>1</v>
      </c>
    </row>
    <row r="771" spans="1:21" ht="14.4" customHeight="1" x14ac:dyDescent="0.3">
      <c r="A771" s="737">
        <v>7</v>
      </c>
      <c r="B771" s="738" t="s">
        <v>1972</v>
      </c>
      <c r="C771" s="738" t="s">
        <v>2209</v>
      </c>
      <c r="D771" s="819" t="s">
        <v>3275</v>
      </c>
      <c r="E771" s="820" t="s">
        <v>2218</v>
      </c>
      <c r="F771" s="738" t="s">
        <v>2204</v>
      </c>
      <c r="G771" s="738" t="s">
        <v>2911</v>
      </c>
      <c r="H771" s="738" t="s">
        <v>562</v>
      </c>
      <c r="I771" s="738" t="s">
        <v>2912</v>
      </c>
      <c r="J771" s="738" t="s">
        <v>2913</v>
      </c>
      <c r="K771" s="738" t="s">
        <v>2914</v>
      </c>
      <c r="L771" s="739">
        <v>113.93</v>
      </c>
      <c r="M771" s="739">
        <v>569.65000000000009</v>
      </c>
      <c r="N771" s="738">
        <v>5</v>
      </c>
      <c r="O771" s="821">
        <v>1.5</v>
      </c>
      <c r="P771" s="739">
        <v>113.93</v>
      </c>
      <c r="Q771" s="754">
        <v>0.19999999999999998</v>
      </c>
      <c r="R771" s="738">
        <v>1</v>
      </c>
      <c r="S771" s="754">
        <v>0.2</v>
      </c>
      <c r="T771" s="821">
        <v>0.5</v>
      </c>
      <c r="U771" s="777">
        <v>0.33333333333333331</v>
      </c>
    </row>
    <row r="772" spans="1:21" ht="14.4" customHeight="1" x14ac:dyDescent="0.3">
      <c r="A772" s="737">
        <v>7</v>
      </c>
      <c r="B772" s="738" t="s">
        <v>1972</v>
      </c>
      <c r="C772" s="738" t="s">
        <v>2209</v>
      </c>
      <c r="D772" s="819" t="s">
        <v>3275</v>
      </c>
      <c r="E772" s="820" t="s">
        <v>2218</v>
      </c>
      <c r="F772" s="738" t="s">
        <v>2204</v>
      </c>
      <c r="G772" s="738" t="s">
        <v>2261</v>
      </c>
      <c r="H772" s="738" t="s">
        <v>607</v>
      </c>
      <c r="I772" s="738" t="s">
        <v>2429</v>
      </c>
      <c r="J772" s="738" t="s">
        <v>1216</v>
      </c>
      <c r="K772" s="738" t="s">
        <v>2430</v>
      </c>
      <c r="L772" s="739">
        <v>24.22</v>
      </c>
      <c r="M772" s="739">
        <v>24.22</v>
      </c>
      <c r="N772" s="738">
        <v>1</v>
      </c>
      <c r="O772" s="821">
        <v>0.5</v>
      </c>
      <c r="P772" s="739">
        <v>24.22</v>
      </c>
      <c r="Q772" s="754">
        <v>1</v>
      </c>
      <c r="R772" s="738">
        <v>1</v>
      </c>
      <c r="S772" s="754">
        <v>1</v>
      </c>
      <c r="T772" s="821">
        <v>0.5</v>
      </c>
      <c r="U772" s="777">
        <v>1</v>
      </c>
    </row>
    <row r="773" spans="1:21" ht="14.4" customHeight="1" x14ac:dyDescent="0.3">
      <c r="A773" s="737">
        <v>7</v>
      </c>
      <c r="B773" s="738" t="s">
        <v>1972</v>
      </c>
      <c r="C773" s="738" t="s">
        <v>2209</v>
      </c>
      <c r="D773" s="819" t="s">
        <v>3275</v>
      </c>
      <c r="E773" s="820" t="s">
        <v>2218</v>
      </c>
      <c r="F773" s="738" t="s">
        <v>2204</v>
      </c>
      <c r="G773" s="738" t="s">
        <v>2246</v>
      </c>
      <c r="H773" s="738" t="s">
        <v>562</v>
      </c>
      <c r="I773" s="738" t="s">
        <v>3034</v>
      </c>
      <c r="J773" s="738" t="s">
        <v>1317</v>
      </c>
      <c r="K773" s="738" t="s">
        <v>2248</v>
      </c>
      <c r="L773" s="739">
        <v>301.2</v>
      </c>
      <c r="M773" s="739">
        <v>301.2</v>
      </c>
      <c r="N773" s="738">
        <v>1</v>
      </c>
      <c r="O773" s="821">
        <v>1</v>
      </c>
      <c r="P773" s="739">
        <v>301.2</v>
      </c>
      <c r="Q773" s="754">
        <v>1</v>
      </c>
      <c r="R773" s="738">
        <v>1</v>
      </c>
      <c r="S773" s="754">
        <v>1</v>
      </c>
      <c r="T773" s="821">
        <v>1</v>
      </c>
      <c r="U773" s="777">
        <v>1</v>
      </c>
    </row>
    <row r="774" spans="1:21" ht="14.4" customHeight="1" x14ac:dyDescent="0.3">
      <c r="A774" s="737">
        <v>7</v>
      </c>
      <c r="B774" s="738" t="s">
        <v>1972</v>
      </c>
      <c r="C774" s="738" t="s">
        <v>2209</v>
      </c>
      <c r="D774" s="819" t="s">
        <v>3275</v>
      </c>
      <c r="E774" s="820" t="s">
        <v>2218</v>
      </c>
      <c r="F774" s="738" t="s">
        <v>2204</v>
      </c>
      <c r="G774" s="738" t="s">
        <v>2246</v>
      </c>
      <c r="H774" s="738" t="s">
        <v>562</v>
      </c>
      <c r="I774" s="738" t="s">
        <v>2247</v>
      </c>
      <c r="J774" s="738" t="s">
        <v>1317</v>
      </c>
      <c r="K774" s="738" t="s">
        <v>2248</v>
      </c>
      <c r="L774" s="739">
        <v>185.26</v>
      </c>
      <c r="M774" s="739">
        <v>1111.56</v>
      </c>
      <c r="N774" s="738">
        <v>6</v>
      </c>
      <c r="O774" s="821">
        <v>3.5</v>
      </c>
      <c r="P774" s="739">
        <v>555.78</v>
      </c>
      <c r="Q774" s="754">
        <v>0.5</v>
      </c>
      <c r="R774" s="738">
        <v>3</v>
      </c>
      <c r="S774" s="754">
        <v>0.5</v>
      </c>
      <c r="T774" s="821">
        <v>2</v>
      </c>
      <c r="U774" s="777">
        <v>0.5714285714285714</v>
      </c>
    </row>
    <row r="775" spans="1:21" ht="14.4" customHeight="1" x14ac:dyDescent="0.3">
      <c r="A775" s="737">
        <v>7</v>
      </c>
      <c r="B775" s="738" t="s">
        <v>1972</v>
      </c>
      <c r="C775" s="738" t="s">
        <v>2209</v>
      </c>
      <c r="D775" s="819" t="s">
        <v>3275</v>
      </c>
      <c r="E775" s="820" t="s">
        <v>2218</v>
      </c>
      <c r="F775" s="738" t="s">
        <v>2204</v>
      </c>
      <c r="G775" s="738" t="s">
        <v>2629</v>
      </c>
      <c r="H775" s="738" t="s">
        <v>562</v>
      </c>
      <c r="I775" s="738" t="s">
        <v>2802</v>
      </c>
      <c r="J775" s="738" t="s">
        <v>2631</v>
      </c>
      <c r="K775" s="738" t="s">
        <v>2803</v>
      </c>
      <c r="L775" s="739">
        <v>3354.59</v>
      </c>
      <c r="M775" s="739">
        <v>43609.67</v>
      </c>
      <c r="N775" s="738">
        <v>13</v>
      </c>
      <c r="O775" s="821">
        <v>6</v>
      </c>
      <c r="P775" s="739">
        <v>43609.67</v>
      </c>
      <c r="Q775" s="754">
        <v>1</v>
      </c>
      <c r="R775" s="738">
        <v>13</v>
      </c>
      <c r="S775" s="754">
        <v>1</v>
      </c>
      <c r="T775" s="821">
        <v>6</v>
      </c>
      <c r="U775" s="777">
        <v>1</v>
      </c>
    </row>
    <row r="776" spans="1:21" ht="14.4" customHeight="1" x14ac:dyDescent="0.3">
      <c r="A776" s="737">
        <v>7</v>
      </c>
      <c r="B776" s="738" t="s">
        <v>1972</v>
      </c>
      <c r="C776" s="738" t="s">
        <v>2209</v>
      </c>
      <c r="D776" s="819" t="s">
        <v>3275</v>
      </c>
      <c r="E776" s="820" t="s">
        <v>2218</v>
      </c>
      <c r="F776" s="738" t="s">
        <v>2204</v>
      </c>
      <c r="G776" s="738" t="s">
        <v>2629</v>
      </c>
      <c r="H776" s="738" t="s">
        <v>562</v>
      </c>
      <c r="I776" s="738" t="s">
        <v>2709</v>
      </c>
      <c r="J776" s="738" t="s">
        <v>2631</v>
      </c>
      <c r="K776" s="738" t="s">
        <v>2638</v>
      </c>
      <c r="L776" s="739">
        <v>908.53</v>
      </c>
      <c r="M776" s="739">
        <v>18170.600000000002</v>
      </c>
      <c r="N776" s="738">
        <v>20</v>
      </c>
      <c r="O776" s="821">
        <v>8</v>
      </c>
      <c r="P776" s="739">
        <v>11810.890000000001</v>
      </c>
      <c r="Q776" s="754">
        <v>0.65</v>
      </c>
      <c r="R776" s="738">
        <v>13</v>
      </c>
      <c r="S776" s="754">
        <v>0.65</v>
      </c>
      <c r="T776" s="821">
        <v>6</v>
      </c>
      <c r="U776" s="777">
        <v>0.75</v>
      </c>
    </row>
    <row r="777" spans="1:21" ht="14.4" customHeight="1" x14ac:dyDescent="0.3">
      <c r="A777" s="737">
        <v>7</v>
      </c>
      <c r="B777" s="738" t="s">
        <v>1972</v>
      </c>
      <c r="C777" s="738" t="s">
        <v>2209</v>
      </c>
      <c r="D777" s="819" t="s">
        <v>3275</v>
      </c>
      <c r="E777" s="820" t="s">
        <v>2218</v>
      </c>
      <c r="F777" s="738" t="s">
        <v>2204</v>
      </c>
      <c r="G777" s="738" t="s">
        <v>2629</v>
      </c>
      <c r="H777" s="738" t="s">
        <v>562</v>
      </c>
      <c r="I777" s="738" t="s">
        <v>2630</v>
      </c>
      <c r="J777" s="738" t="s">
        <v>2631</v>
      </c>
      <c r="K777" s="738" t="s">
        <v>2632</v>
      </c>
      <c r="L777" s="739">
        <v>583.70000000000005</v>
      </c>
      <c r="M777" s="739">
        <v>4669.6000000000004</v>
      </c>
      <c r="N777" s="738">
        <v>8</v>
      </c>
      <c r="O777" s="821">
        <v>3</v>
      </c>
      <c r="P777" s="739">
        <v>4669.6000000000004</v>
      </c>
      <c r="Q777" s="754">
        <v>1</v>
      </c>
      <c r="R777" s="738">
        <v>8</v>
      </c>
      <c r="S777" s="754">
        <v>1</v>
      </c>
      <c r="T777" s="821">
        <v>3</v>
      </c>
      <c r="U777" s="777">
        <v>1</v>
      </c>
    </row>
    <row r="778" spans="1:21" ht="14.4" customHeight="1" x14ac:dyDescent="0.3">
      <c r="A778" s="737">
        <v>7</v>
      </c>
      <c r="B778" s="738" t="s">
        <v>1972</v>
      </c>
      <c r="C778" s="738" t="s">
        <v>2209</v>
      </c>
      <c r="D778" s="819" t="s">
        <v>3275</v>
      </c>
      <c r="E778" s="820" t="s">
        <v>2218</v>
      </c>
      <c r="F778" s="738" t="s">
        <v>2204</v>
      </c>
      <c r="G778" s="738" t="s">
        <v>2629</v>
      </c>
      <c r="H778" s="738" t="s">
        <v>562</v>
      </c>
      <c r="I778" s="738" t="s">
        <v>2633</v>
      </c>
      <c r="J778" s="738" t="s">
        <v>2631</v>
      </c>
      <c r="K778" s="738" t="s">
        <v>2634</v>
      </c>
      <c r="L778" s="739">
        <v>1677.3</v>
      </c>
      <c r="M778" s="739">
        <v>51996.3</v>
      </c>
      <c r="N778" s="738">
        <v>31</v>
      </c>
      <c r="O778" s="821">
        <v>10</v>
      </c>
      <c r="P778" s="739">
        <v>41932.5</v>
      </c>
      <c r="Q778" s="754">
        <v>0.80645161290322576</v>
      </c>
      <c r="R778" s="738">
        <v>25</v>
      </c>
      <c r="S778" s="754">
        <v>0.80645161290322576</v>
      </c>
      <c r="T778" s="821">
        <v>9</v>
      </c>
      <c r="U778" s="777">
        <v>0.9</v>
      </c>
    </row>
    <row r="779" spans="1:21" ht="14.4" customHeight="1" x14ac:dyDescent="0.3">
      <c r="A779" s="737">
        <v>7</v>
      </c>
      <c r="B779" s="738" t="s">
        <v>1972</v>
      </c>
      <c r="C779" s="738" t="s">
        <v>2209</v>
      </c>
      <c r="D779" s="819" t="s">
        <v>3275</v>
      </c>
      <c r="E779" s="820" t="s">
        <v>2218</v>
      </c>
      <c r="F779" s="738" t="s">
        <v>2204</v>
      </c>
      <c r="G779" s="738" t="s">
        <v>2629</v>
      </c>
      <c r="H779" s="738" t="s">
        <v>562</v>
      </c>
      <c r="I779" s="738" t="s">
        <v>2637</v>
      </c>
      <c r="J779" s="738" t="s">
        <v>2636</v>
      </c>
      <c r="K779" s="738" t="s">
        <v>2638</v>
      </c>
      <c r="L779" s="739">
        <v>908.53</v>
      </c>
      <c r="M779" s="739">
        <v>12719.42</v>
      </c>
      <c r="N779" s="738">
        <v>14</v>
      </c>
      <c r="O779" s="821">
        <v>5</v>
      </c>
      <c r="P779" s="739">
        <v>10902.36</v>
      </c>
      <c r="Q779" s="754">
        <v>0.85714285714285721</v>
      </c>
      <c r="R779" s="738">
        <v>12</v>
      </c>
      <c r="S779" s="754">
        <v>0.8571428571428571</v>
      </c>
      <c r="T779" s="821">
        <v>4</v>
      </c>
      <c r="U779" s="777">
        <v>0.8</v>
      </c>
    </row>
    <row r="780" spans="1:21" ht="14.4" customHeight="1" x14ac:dyDescent="0.3">
      <c r="A780" s="737">
        <v>7</v>
      </c>
      <c r="B780" s="738" t="s">
        <v>1972</v>
      </c>
      <c r="C780" s="738" t="s">
        <v>2209</v>
      </c>
      <c r="D780" s="819" t="s">
        <v>3275</v>
      </c>
      <c r="E780" s="820" t="s">
        <v>2218</v>
      </c>
      <c r="F780" s="738" t="s">
        <v>2204</v>
      </c>
      <c r="G780" s="738" t="s">
        <v>2629</v>
      </c>
      <c r="H780" s="738" t="s">
        <v>562</v>
      </c>
      <c r="I780" s="738" t="s">
        <v>2919</v>
      </c>
      <c r="J780" s="738" t="s">
        <v>2640</v>
      </c>
      <c r="K780" s="738" t="s">
        <v>2920</v>
      </c>
      <c r="L780" s="739">
        <v>0</v>
      </c>
      <c r="M780" s="739">
        <v>0</v>
      </c>
      <c r="N780" s="738">
        <v>3</v>
      </c>
      <c r="O780" s="821">
        <v>1</v>
      </c>
      <c r="P780" s="739">
        <v>0</v>
      </c>
      <c r="Q780" s="754"/>
      <c r="R780" s="738">
        <v>3</v>
      </c>
      <c r="S780" s="754">
        <v>1</v>
      </c>
      <c r="T780" s="821">
        <v>1</v>
      </c>
      <c r="U780" s="777">
        <v>1</v>
      </c>
    </row>
    <row r="781" spans="1:21" ht="14.4" customHeight="1" x14ac:dyDescent="0.3">
      <c r="A781" s="737">
        <v>7</v>
      </c>
      <c r="B781" s="738" t="s">
        <v>1972</v>
      </c>
      <c r="C781" s="738" t="s">
        <v>2209</v>
      </c>
      <c r="D781" s="819" t="s">
        <v>3275</v>
      </c>
      <c r="E781" s="820" t="s">
        <v>2218</v>
      </c>
      <c r="F781" s="738" t="s">
        <v>2204</v>
      </c>
      <c r="G781" s="738" t="s">
        <v>2629</v>
      </c>
      <c r="H781" s="738" t="s">
        <v>607</v>
      </c>
      <c r="I781" s="738" t="s">
        <v>2806</v>
      </c>
      <c r="J781" s="738" t="s">
        <v>2640</v>
      </c>
      <c r="K781" s="738" t="s">
        <v>2803</v>
      </c>
      <c r="L781" s="739">
        <v>3354.59</v>
      </c>
      <c r="M781" s="739">
        <v>3354.59</v>
      </c>
      <c r="N781" s="738">
        <v>1</v>
      </c>
      <c r="O781" s="821">
        <v>1</v>
      </c>
      <c r="P781" s="739">
        <v>3354.59</v>
      </c>
      <c r="Q781" s="754">
        <v>1</v>
      </c>
      <c r="R781" s="738">
        <v>1</v>
      </c>
      <c r="S781" s="754">
        <v>1</v>
      </c>
      <c r="T781" s="821">
        <v>1</v>
      </c>
      <c r="U781" s="777">
        <v>1</v>
      </c>
    </row>
    <row r="782" spans="1:21" ht="14.4" customHeight="1" x14ac:dyDescent="0.3">
      <c r="A782" s="737">
        <v>7</v>
      </c>
      <c r="B782" s="738" t="s">
        <v>1972</v>
      </c>
      <c r="C782" s="738" t="s">
        <v>2209</v>
      </c>
      <c r="D782" s="819" t="s">
        <v>3275</v>
      </c>
      <c r="E782" s="820" t="s">
        <v>2218</v>
      </c>
      <c r="F782" s="738" t="s">
        <v>2204</v>
      </c>
      <c r="G782" s="738" t="s">
        <v>2629</v>
      </c>
      <c r="H782" s="738" t="s">
        <v>607</v>
      </c>
      <c r="I782" s="738" t="s">
        <v>2639</v>
      </c>
      <c r="J782" s="738" t="s">
        <v>2640</v>
      </c>
      <c r="K782" s="738" t="s">
        <v>2632</v>
      </c>
      <c r="L782" s="739">
        <v>583.70000000000005</v>
      </c>
      <c r="M782" s="739">
        <v>14592.500000000002</v>
      </c>
      <c r="N782" s="738">
        <v>25</v>
      </c>
      <c r="O782" s="821">
        <v>9</v>
      </c>
      <c r="P782" s="739">
        <v>11674.000000000002</v>
      </c>
      <c r="Q782" s="754">
        <v>0.8</v>
      </c>
      <c r="R782" s="738">
        <v>20</v>
      </c>
      <c r="S782" s="754">
        <v>0.8</v>
      </c>
      <c r="T782" s="821">
        <v>7</v>
      </c>
      <c r="U782" s="777">
        <v>0.77777777777777779</v>
      </c>
    </row>
    <row r="783" spans="1:21" ht="14.4" customHeight="1" x14ac:dyDescent="0.3">
      <c r="A783" s="737">
        <v>7</v>
      </c>
      <c r="B783" s="738" t="s">
        <v>1972</v>
      </c>
      <c r="C783" s="738" t="s">
        <v>2209</v>
      </c>
      <c r="D783" s="819" t="s">
        <v>3275</v>
      </c>
      <c r="E783" s="820" t="s">
        <v>2218</v>
      </c>
      <c r="F783" s="738" t="s">
        <v>2204</v>
      </c>
      <c r="G783" s="738" t="s">
        <v>2629</v>
      </c>
      <c r="H783" s="738" t="s">
        <v>607</v>
      </c>
      <c r="I783" s="738" t="s">
        <v>2641</v>
      </c>
      <c r="J783" s="738" t="s">
        <v>2640</v>
      </c>
      <c r="K783" s="738" t="s">
        <v>2638</v>
      </c>
      <c r="L783" s="739">
        <v>908.53</v>
      </c>
      <c r="M783" s="739">
        <v>2725.59</v>
      </c>
      <c r="N783" s="738">
        <v>3</v>
      </c>
      <c r="O783" s="821">
        <v>3</v>
      </c>
      <c r="P783" s="739">
        <v>2725.59</v>
      </c>
      <c r="Q783" s="754">
        <v>1</v>
      </c>
      <c r="R783" s="738">
        <v>3</v>
      </c>
      <c r="S783" s="754">
        <v>1</v>
      </c>
      <c r="T783" s="821">
        <v>3</v>
      </c>
      <c r="U783" s="777">
        <v>1</v>
      </c>
    </row>
    <row r="784" spans="1:21" ht="14.4" customHeight="1" x14ac:dyDescent="0.3">
      <c r="A784" s="737">
        <v>7</v>
      </c>
      <c r="B784" s="738" t="s">
        <v>1972</v>
      </c>
      <c r="C784" s="738" t="s">
        <v>2209</v>
      </c>
      <c r="D784" s="819" t="s">
        <v>3275</v>
      </c>
      <c r="E784" s="820" t="s">
        <v>2218</v>
      </c>
      <c r="F784" s="738" t="s">
        <v>2204</v>
      </c>
      <c r="G784" s="738" t="s">
        <v>2629</v>
      </c>
      <c r="H784" s="738" t="s">
        <v>607</v>
      </c>
      <c r="I784" s="738" t="s">
        <v>2807</v>
      </c>
      <c r="J784" s="738" t="s">
        <v>2640</v>
      </c>
      <c r="K784" s="738" t="s">
        <v>2634</v>
      </c>
      <c r="L784" s="739">
        <v>1677.3</v>
      </c>
      <c r="M784" s="739">
        <v>3354.6</v>
      </c>
      <c r="N784" s="738">
        <v>2</v>
      </c>
      <c r="O784" s="821">
        <v>1</v>
      </c>
      <c r="P784" s="739">
        <v>3354.6</v>
      </c>
      <c r="Q784" s="754">
        <v>1</v>
      </c>
      <c r="R784" s="738">
        <v>2</v>
      </c>
      <c r="S784" s="754">
        <v>1</v>
      </c>
      <c r="T784" s="821">
        <v>1</v>
      </c>
      <c r="U784" s="777">
        <v>1</v>
      </c>
    </row>
    <row r="785" spans="1:21" ht="14.4" customHeight="1" x14ac:dyDescent="0.3">
      <c r="A785" s="737">
        <v>7</v>
      </c>
      <c r="B785" s="738" t="s">
        <v>1972</v>
      </c>
      <c r="C785" s="738" t="s">
        <v>2209</v>
      </c>
      <c r="D785" s="819" t="s">
        <v>3275</v>
      </c>
      <c r="E785" s="820" t="s">
        <v>2218</v>
      </c>
      <c r="F785" s="738" t="s">
        <v>2204</v>
      </c>
      <c r="G785" s="738" t="s">
        <v>2629</v>
      </c>
      <c r="H785" s="738" t="s">
        <v>562</v>
      </c>
      <c r="I785" s="738" t="s">
        <v>2810</v>
      </c>
      <c r="J785" s="738" t="s">
        <v>2640</v>
      </c>
      <c r="K785" s="738" t="s">
        <v>2811</v>
      </c>
      <c r="L785" s="739">
        <v>0</v>
      </c>
      <c r="M785" s="739">
        <v>0</v>
      </c>
      <c r="N785" s="738">
        <v>3</v>
      </c>
      <c r="O785" s="821">
        <v>1</v>
      </c>
      <c r="P785" s="739">
        <v>0</v>
      </c>
      <c r="Q785" s="754"/>
      <c r="R785" s="738">
        <v>3</v>
      </c>
      <c r="S785" s="754">
        <v>1</v>
      </c>
      <c r="T785" s="821">
        <v>1</v>
      </c>
      <c r="U785" s="777">
        <v>1</v>
      </c>
    </row>
    <row r="786" spans="1:21" ht="14.4" customHeight="1" x14ac:dyDescent="0.3">
      <c r="A786" s="737">
        <v>7</v>
      </c>
      <c r="B786" s="738" t="s">
        <v>1972</v>
      </c>
      <c r="C786" s="738" t="s">
        <v>2209</v>
      </c>
      <c r="D786" s="819" t="s">
        <v>3275</v>
      </c>
      <c r="E786" s="820" t="s">
        <v>2218</v>
      </c>
      <c r="F786" s="738" t="s">
        <v>2204</v>
      </c>
      <c r="G786" s="738" t="s">
        <v>2305</v>
      </c>
      <c r="H786" s="738" t="s">
        <v>607</v>
      </c>
      <c r="I786" s="738" t="s">
        <v>3237</v>
      </c>
      <c r="J786" s="738" t="s">
        <v>2307</v>
      </c>
      <c r="K786" s="738" t="s">
        <v>3238</v>
      </c>
      <c r="L786" s="739">
        <v>102.93</v>
      </c>
      <c r="M786" s="739">
        <v>102.93</v>
      </c>
      <c r="N786" s="738">
        <v>1</v>
      </c>
      <c r="O786" s="821">
        <v>0.5</v>
      </c>
      <c r="P786" s="739">
        <v>102.93</v>
      </c>
      <c r="Q786" s="754">
        <v>1</v>
      </c>
      <c r="R786" s="738">
        <v>1</v>
      </c>
      <c r="S786" s="754">
        <v>1</v>
      </c>
      <c r="T786" s="821">
        <v>0.5</v>
      </c>
      <c r="U786" s="777">
        <v>1</v>
      </c>
    </row>
    <row r="787" spans="1:21" ht="14.4" customHeight="1" x14ac:dyDescent="0.3">
      <c r="A787" s="737">
        <v>7</v>
      </c>
      <c r="B787" s="738" t="s">
        <v>1972</v>
      </c>
      <c r="C787" s="738" t="s">
        <v>2209</v>
      </c>
      <c r="D787" s="819" t="s">
        <v>3275</v>
      </c>
      <c r="E787" s="820" t="s">
        <v>2218</v>
      </c>
      <c r="F787" s="738" t="s">
        <v>2204</v>
      </c>
      <c r="G787" s="738" t="s">
        <v>2263</v>
      </c>
      <c r="H787" s="738" t="s">
        <v>562</v>
      </c>
      <c r="I787" s="738" t="s">
        <v>1246</v>
      </c>
      <c r="J787" s="738" t="s">
        <v>1247</v>
      </c>
      <c r="K787" s="738" t="s">
        <v>2264</v>
      </c>
      <c r="L787" s="739">
        <v>108.44</v>
      </c>
      <c r="M787" s="739">
        <v>975.95999999999992</v>
      </c>
      <c r="N787" s="738">
        <v>9</v>
      </c>
      <c r="O787" s="821">
        <v>3.5</v>
      </c>
      <c r="P787" s="739">
        <v>216.88</v>
      </c>
      <c r="Q787" s="754">
        <v>0.22222222222222224</v>
      </c>
      <c r="R787" s="738">
        <v>2</v>
      </c>
      <c r="S787" s="754">
        <v>0.22222222222222221</v>
      </c>
      <c r="T787" s="821">
        <v>1</v>
      </c>
      <c r="U787" s="777">
        <v>0.2857142857142857</v>
      </c>
    </row>
    <row r="788" spans="1:21" ht="14.4" customHeight="1" x14ac:dyDescent="0.3">
      <c r="A788" s="737">
        <v>7</v>
      </c>
      <c r="B788" s="738" t="s">
        <v>1972</v>
      </c>
      <c r="C788" s="738" t="s">
        <v>2209</v>
      </c>
      <c r="D788" s="819" t="s">
        <v>3275</v>
      </c>
      <c r="E788" s="820" t="s">
        <v>2218</v>
      </c>
      <c r="F788" s="738" t="s">
        <v>2204</v>
      </c>
      <c r="G788" s="738" t="s">
        <v>2265</v>
      </c>
      <c r="H788" s="738" t="s">
        <v>562</v>
      </c>
      <c r="I788" s="738" t="s">
        <v>1005</v>
      </c>
      <c r="J788" s="738" t="s">
        <v>2266</v>
      </c>
      <c r="K788" s="738" t="s">
        <v>2267</v>
      </c>
      <c r="L788" s="739">
        <v>99.11</v>
      </c>
      <c r="M788" s="739">
        <v>297.33</v>
      </c>
      <c r="N788" s="738">
        <v>3</v>
      </c>
      <c r="O788" s="821">
        <v>1</v>
      </c>
      <c r="P788" s="739">
        <v>297.33</v>
      </c>
      <c r="Q788" s="754">
        <v>1</v>
      </c>
      <c r="R788" s="738">
        <v>3</v>
      </c>
      <c r="S788" s="754">
        <v>1</v>
      </c>
      <c r="T788" s="821">
        <v>1</v>
      </c>
      <c r="U788" s="777">
        <v>1</v>
      </c>
    </row>
    <row r="789" spans="1:21" ht="14.4" customHeight="1" x14ac:dyDescent="0.3">
      <c r="A789" s="737">
        <v>7</v>
      </c>
      <c r="B789" s="738" t="s">
        <v>1972</v>
      </c>
      <c r="C789" s="738" t="s">
        <v>2209</v>
      </c>
      <c r="D789" s="819" t="s">
        <v>3275</v>
      </c>
      <c r="E789" s="820" t="s">
        <v>2218</v>
      </c>
      <c r="F789" s="738" t="s">
        <v>2204</v>
      </c>
      <c r="G789" s="738" t="s">
        <v>2642</v>
      </c>
      <c r="H789" s="738" t="s">
        <v>562</v>
      </c>
      <c r="I789" s="738" t="s">
        <v>2815</v>
      </c>
      <c r="J789" s="738" t="s">
        <v>2644</v>
      </c>
      <c r="K789" s="738" t="s">
        <v>2650</v>
      </c>
      <c r="L789" s="739">
        <v>1195.75</v>
      </c>
      <c r="M789" s="739">
        <v>7174.5</v>
      </c>
      <c r="N789" s="738">
        <v>6</v>
      </c>
      <c r="O789" s="821">
        <v>1</v>
      </c>
      <c r="P789" s="739">
        <v>3587.25</v>
      </c>
      <c r="Q789" s="754">
        <v>0.5</v>
      </c>
      <c r="R789" s="738">
        <v>3</v>
      </c>
      <c r="S789" s="754">
        <v>0.5</v>
      </c>
      <c r="T789" s="821">
        <v>0.5</v>
      </c>
      <c r="U789" s="777">
        <v>0.5</v>
      </c>
    </row>
    <row r="790" spans="1:21" ht="14.4" customHeight="1" x14ac:dyDescent="0.3">
      <c r="A790" s="737">
        <v>7</v>
      </c>
      <c r="B790" s="738" t="s">
        <v>1972</v>
      </c>
      <c r="C790" s="738" t="s">
        <v>2209</v>
      </c>
      <c r="D790" s="819" t="s">
        <v>3275</v>
      </c>
      <c r="E790" s="820" t="s">
        <v>2218</v>
      </c>
      <c r="F790" s="738" t="s">
        <v>2204</v>
      </c>
      <c r="G790" s="738" t="s">
        <v>2642</v>
      </c>
      <c r="H790" s="738" t="s">
        <v>607</v>
      </c>
      <c r="I790" s="738" t="s">
        <v>2923</v>
      </c>
      <c r="J790" s="738" t="s">
        <v>2137</v>
      </c>
      <c r="K790" s="738" t="s">
        <v>2648</v>
      </c>
      <c r="L790" s="739">
        <v>597.88</v>
      </c>
      <c r="M790" s="739">
        <v>1793.6399999999999</v>
      </c>
      <c r="N790" s="738">
        <v>3</v>
      </c>
      <c r="O790" s="821">
        <v>1.5</v>
      </c>
      <c r="P790" s="739"/>
      <c r="Q790" s="754">
        <v>0</v>
      </c>
      <c r="R790" s="738"/>
      <c r="S790" s="754">
        <v>0</v>
      </c>
      <c r="T790" s="821"/>
      <c r="U790" s="777">
        <v>0</v>
      </c>
    </row>
    <row r="791" spans="1:21" ht="14.4" customHeight="1" x14ac:dyDescent="0.3">
      <c r="A791" s="737">
        <v>7</v>
      </c>
      <c r="B791" s="738" t="s">
        <v>1972</v>
      </c>
      <c r="C791" s="738" t="s">
        <v>2209</v>
      </c>
      <c r="D791" s="819" t="s">
        <v>3275</v>
      </c>
      <c r="E791" s="820" t="s">
        <v>2218</v>
      </c>
      <c r="F791" s="738" t="s">
        <v>2204</v>
      </c>
      <c r="G791" s="738" t="s">
        <v>2642</v>
      </c>
      <c r="H791" s="738" t="s">
        <v>562</v>
      </c>
      <c r="I791" s="738" t="s">
        <v>2646</v>
      </c>
      <c r="J791" s="738" t="s">
        <v>2647</v>
      </c>
      <c r="K791" s="738" t="s">
        <v>2648</v>
      </c>
      <c r="L791" s="739">
        <v>857.75</v>
      </c>
      <c r="M791" s="739">
        <v>3431</v>
      </c>
      <c r="N791" s="738">
        <v>4</v>
      </c>
      <c r="O791" s="821">
        <v>0.5</v>
      </c>
      <c r="P791" s="739"/>
      <c r="Q791" s="754">
        <v>0</v>
      </c>
      <c r="R791" s="738"/>
      <c r="S791" s="754">
        <v>0</v>
      </c>
      <c r="T791" s="821"/>
      <c r="U791" s="777">
        <v>0</v>
      </c>
    </row>
    <row r="792" spans="1:21" ht="14.4" customHeight="1" x14ac:dyDescent="0.3">
      <c r="A792" s="737">
        <v>7</v>
      </c>
      <c r="B792" s="738" t="s">
        <v>1972</v>
      </c>
      <c r="C792" s="738" t="s">
        <v>2209</v>
      </c>
      <c r="D792" s="819" t="s">
        <v>3275</v>
      </c>
      <c r="E792" s="820" t="s">
        <v>2218</v>
      </c>
      <c r="F792" s="738" t="s">
        <v>2204</v>
      </c>
      <c r="G792" s="738" t="s">
        <v>2642</v>
      </c>
      <c r="H792" s="738" t="s">
        <v>562</v>
      </c>
      <c r="I792" s="738" t="s">
        <v>2649</v>
      </c>
      <c r="J792" s="738" t="s">
        <v>2647</v>
      </c>
      <c r="K792" s="738" t="s">
        <v>2650</v>
      </c>
      <c r="L792" s="739">
        <v>1715.4</v>
      </c>
      <c r="M792" s="739">
        <v>44600.4</v>
      </c>
      <c r="N792" s="738">
        <v>26</v>
      </c>
      <c r="O792" s="821">
        <v>4</v>
      </c>
      <c r="P792" s="739">
        <v>44600.4</v>
      </c>
      <c r="Q792" s="754">
        <v>1</v>
      </c>
      <c r="R792" s="738">
        <v>26</v>
      </c>
      <c r="S792" s="754">
        <v>1</v>
      </c>
      <c r="T792" s="821">
        <v>4</v>
      </c>
      <c r="U792" s="777">
        <v>1</v>
      </c>
    </row>
    <row r="793" spans="1:21" ht="14.4" customHeight="1" x14ac:dyDescent="0.3">
      <c r="A793" s="737">
        <v>7</v>
      </c>
      <c r="B793" s="738" t="s">
        <v>1972</v>
      </c>
      <c r="C793" s="738" t="s">
        <v>2209</v>
      </c>
      <c r="D793" s="819" t="s">
        <v>3275</v>
      </c>
      <c r="E793" s="820" t="s">
        <v>2218</v>
      </c>
      <c r="F793" s="738" t="s">
        <v>2204</v>
      </c>
      <c r="G793" s="738" t="s">
        <v>2642</v>
      </c>
      <c r="H793" s="738" t="s">
        <v>562</v>
      </c>
      <c r="I793" s="738" t="s">
        <v>2824</v>
      </c>
      <c r="J793" s="738" t="s">
        <v>2825</v>
      </c>
      <c r="K793" s="738" t="s">
        <v>2650</v>
      </c>
      <c r="L793" s="739">
        <v>1715.48</v>
      </c>
      <c r="M793" s="739">
        <v>72050.160000000018</v>
      </c>
      <c r="N793" s="738">
        <v>42</v>
      </c>
      <c r="O793" s="821">
        <v>9</v>
      </c>
      <c r="P793" s="739">
        <v>61757.280000000013</v>
      </c>
      <c r="Q793" s="754">
        <v>0.8571428571428571</v>
      </c>
      <c r="R793" s="738">
        <v>36</v>
      </c>
      <c r="S793" s="754">
        <v>0.8571428571428571</v>
      </c>
      <c r="T793" s="821">
        <v>8</v>
      </c>
      <c r="U793" s="777">
        <v>0.88888888888888884</v>
      </c>
    </row>
    <row r="794" spans="1:21" ht="14.4" customHeight="1" x14ac:dyDescent="0.3">
      <c r="A794" s="737">
        <v>7</v>
      </c>
      <c r="B794" s="738" t="s">
        <v>1972</v>
      </c>
      <c r="C794" s="738" t="s">
        <v>2209</v>
      </c>
      <c r="D794" s="819" t="s">
        <v>3275</v>
      </c>
      <c r="E794" s="820" t="s">
        <v>2218</v>
      </c>
      <c r="F794" s="738" t="s">
        <v>2204</v>
      </c>
      <c r="G794" s="738" t="s">
        <v>2642</v>
      </c>
      <c r="H794" s="738" t="s">
        <v>562</v>
      </c>
      <c r="I794" s="738" t="s">
        <v>2924</v>
      </c>
      <c r="J794" s="738" t="s">
        <v>2825</v>
      </c>
      <c r="K794" s="738" t="s">
        <v>2648</v>
      </c>
      <c r="L794" s="739">
        <v>1286.19</v>
      </c>
      <c r="M794" s="739">
        <v>9003.33</v>
      </c>
      <c r="N794" s="738">
        <v>7</v>
      </c>
      <c r="O794" s="821">
        <v>3</v>
      </c>
      <c r="P794" s="739">
        <v>5144.76</v>
      </c>
      <c r="Q794" s="754">
        <v>0.57142857142857151</v>
      </c>
      <c r="R794" s="738">
        <v>4</v>
      </c>
      <c r="S794" s="754">
        <v>0.5714285714285714</v>
      </c>
      <c r="T794" s="821">
        <v>2</v>
      </c>
      <c r="U794" s="777">
        <v>0.66666666666666663</v>
      </c>
    </row>
    <row r="795" spans="1:21" ht="14.4" customHeight="1" x14ac:dyDescent="0.3">
      <c r="A795" s="737">
        <v>7</v>
      </c>
      <c r="B795" s="738" t="s">
        <v>1972</v>
      </c>
      <c r="C795" s="738" t="s">
        <v>2209</v>
      </c>
      <c r="D795" s="819" t="s">
        <v>3275</v>
      </c>
      <c r="E795" s="820" t="s">
        <v>2218</v>
      </c>
      <c r="F795" s="738" t="s">
        <v>2204</v>
      </c>
      <c r="G795" s="738" t="s">
        <v>2642</v>
      </c>
      <c r="H795" s="738" t="s">
        <v>607</v>
      </c>
      <c r="I795" s="738" t="s">
        <v>2828</v>
      </c>
      <c r="J795" s="738" t="s">
        <v>2137</v>
      </c>
      <c r="K795" s="738" t="s">
        <v>2650</v>
      </c>
      <c r="L795" s="739">
        <v>1195.75</v>
      </c>
      <c r="M795" s="739">
        <v>3587.25</v>
      </c>
      <c r="N795" s="738">
        <v>3</v>
      </c>
      <c r="O795" s="821">
        <v>2</v>
      </c>
      <c r="P795" s="739">
        <v>2391.5</v>
      </c>
      <c r="Q795" s="754">
        <v>0.66666666666666663</v>
      </c>
      <c r="R795" s="738">
        <v>2</v>
      </c>
      <c r="S795" s="754">
        <v>0.66666666666666663</v>
      </c>
      <c r="T795" s="821">
        <v>1</v>
      </c>
      <c r="U795" s="777">
        <v>0.5</v>
      </c>
    </row>
    <row r="796" spans="1:21" ht="14.4" customHeight="1" x14ac:dyDescent="0.3">
      <c r="A796" s="737">
        <v>7</v>
      </c>
      <c r="B796" s="738" t="s">
        <v>1972</v>
      </c>
      <c r="C796" s="738" t="s">
        <v>2209</v>
      </c>
      <c r="D796" s="819" t="s">
        <v>3275</v>
      </c>
      <c r="E796" s="820" t="s">
        <v>2218</v>
      </c>
      <c r="F796" s="738" t="s">
        <v>2204</v>
      </c>
      <c r="G796" s="738" t="s">
        <v>2642</v>
      </c>
      <c r="H796" s="738" t="s">
        <v>562</v>
      </c>
      <c r="I796" s="738" t="s">
        <v>3239</v>
      </c>
      <c r="J796" s="738" t="s">
        <v>2137</v>
      </c>
      <c r="K796" s="738" t="s">
        <v>3240</v>
      </c>
      <c r="L796" s="739">
        <v>1286.6199999999999</v>
      </c>
      <c r="M796" s="739">
        <v>1286.6199999999999</v>
      </c>
      <c r="N796" s="738">
        <v>1</v>
      </c>
      <c r="O796" s="821">
        <v>1</v>
      </c>
      <c r="P796" s="739">
        <v>1286.6199999999999</v>
      </c>
      <c r="Q796" s="754">
        <v>1</v>
      </c>
      <c r="R796" s="738">
        <v>1</v>
      </c>
      <c r="S796" s="754">
        <v>1</v>
      </c>
      <c r="T796" s="821">
        <v>1</v>
      </c>
      <c r="U796" s="777">
        <v>1</v>
      </c>
    </row>
    <row r="797" spans="1:21" ht="14.4" customHeight="1" x14ac:dyDescent="0.3">
      <c r="A797" s="737">
        <v>7</v>
      </c>
      <c r="B797" s="738" t="s">
        <v>1972</v>
      </c>
      <c r="C797" s="738" t="s">
        <v>2209</v>
      </c>
      <c r="D797" s="819" t="s">
        <v>3275</v>
      </c>
      <c r="E797" s="820" t="s">
        <v>2218</v>
      </c>
      <c r="F797" s="738" t="s">
        <v>2204</v>
      </c>
      <c r="G797" s="738" t="s">
        <v>3241</v>
      </c>
      <c r="H797" s="738" t="s">
        <v>562</v>
      </c>
      <c r="I797" s="738" t="s">
        <v>3242</v>
      </c>
      <c r="J797" s="738" t="s">
        <v>3243</v>
      </c>
      <c r="K797" s="738" t="s">
        <v>3244</v>
      </c>
      <c r="L797" s="739">
        <v>0</v>
      </c>
      <c r="M797" s="739">
        <v>0</v>
      </c>
      <c r="N797" s="738">
        <v>1</v>
      </c>
      <c r="O797" s="821">
        <v>1</v>
      </c>
      <c r="P797" s="739">
        <v>0</v>
      </c>
      <c r="Q797" s="754"/>
      <c r="R797" s="738">
        <v>1</v>
      </c>
      <c r="S797" s="754">
        <v>1</v>
      </c>
      <c r="T797" s="821">
        <v>1</v>
      </c>
      <c r="U797" s="777">
        <v>1</v>
      </c>
    </row>
    <row r="798" spans="1:21" ht="14.4" customHeight="1" x14ac:dyDescent="0.3">
      <c r="A798" s="737">
        <v>7</v>
      </c>
      <c r="B798" s="738" t="s">
        <v>1972</v>
      </c>
      <c r="C798" s="738" t="s">
        <v>2209</v>
      </c>
      <c r="D798" s="819" t="s">
        <v>3275</v>
      </c>
      <c r="E798" s="820" t="s">
        <v>2218</v>
      </c>
      <c r="F798" s="738" t="s">
        <v>2204</v>
      </c>
      <c r="G798" s="738" t="s">
        <v>2511</v>
      </c>
      <c r="H798" s="738" t="s">
        <v>607</v>
      </c>
      <c r="I798" s="738" t="s">
        <v>1358</v>
      </c>
      <c r="J798" s="738" t="s">
        <v>2127</v>
      </c>
      <c r="K798" s="738" t="s">
        <v>2128</v>
      </c>
      <c r="L798" s="739">
        <v>0</v>
      </c>
      <c r="M798" s="739">
        <v>0</v>
      </c>
      <c r="N798" s="738">
        <v>31</v>
      </c>
      <c r="O798" s="821">
        <v>11.5</v>
      </c>
      <c r="P798" s="739">
        <v>0</v>
      </c>
      <c r="Q798" s="754"/>
      <c r="R798" s="738">
        <v>24</v>
      </c>
      <c r="S798" s="754">
        <v>0.77419354838709675</v>
      </c>
      <c r="T798" s="821">
        <v>9.5</v>
      </c>
      <c r="U798" s="777">
        <v>0.82608695652173914</v>
      </c>
    </row>
    <row r="799" spans="1:21" ht="14.4" customHeight="1" x14ac:dyDescent="0.3">
      <c r="A799" s="737">
        <v>7</v>
      </c>
      <c r="B799" s="738" t="s">
        <v>1972</v>
      </c>
      <c r="C799" s="738" t="s">
        <v>2209</v>
      </c>
      <c r="D799" s="819" t="s">
        <v>3275</v>
      </c>
      <c r="E799" s="820" t="s">
        <v>2218</v>
      </c>
      <c r="F799" s="738" t="s">
        <v>2204</v>
      </c>
      <c r="G799" s="738" t="s">
        <v>2511</v>
      </c>
      <c r="H799" s="738" t="s">
        <v>562</v>
      </c>
      <c r="I799" s="738" t="s">
        <v>3245</v>
      </c>
      <c r="J799" s="738" t="s">
        <v>3246</v>
      </c>
      <c r="K799" s="738" t="s">
        <v>3247</v>
      </c>
      <c r="L799" s="739">
        <v>227.69</v>
      </c>
      <c r="M799" s="739">
        <v>910.76</v>
      </c>
      <c r="N799" s="738">
        <v>4</v>
      </c>
      <c r="O799" s="821">
        <v>1</v>
      </c>
      <c r="P799" s="739">
        <v>455.38</v>
      </c>
      <c r="Q799" s="754">
        <v>0.5</v>
      </c>
      <c r="R799" s="738">
        <v>2</v>
      </c>
      <c r="S799" s="754">
        <v>0.5</v>
      </c>
      <c r="T799" s="821">
        <v>0.5</v>
      </c>
      <c r="U799" s="777">
        <v>0.5</v>
      </c>
    </row>
    <row r="800" spans="1:21" ht="14.4" customHeight="1" x14ac:dyDescent="0.3">
      <c r="A800" s="737">
        <v>7</v>
      </c>
      <c r="B800" s="738" t="s">
        <v>1972</v>
      </c>
      <c r="C800" s="738" t="s">
        <v>2209</v>
      </c>
      <c r="D800" s="819" t="s">
        <v>3275</v>
      </c>
      <c r="E800" s="820" t="s">
        <v>2218</v>
      </c>
      <c r="F800" s="738" t="s">
        <v>2204</v>
      </c>
      <c r="G800" s="738" t="s">
        <v>2563</v>
      </c>
      <c r="H800" s="738" t="s">
        <v>607</v>
      </c>
      <c r="I800" s="738" t="s">
        <v>3248</v>
      </c>
      <c r="J800" s="738" t="s">
        <v>3159</v>
      </c>
      <c r="K800" s="738" t="s">
        <v>3249</v>
      </c>
      <c r="L800" s="739">
        <v>60.39</v>
      </c>
      <c r="M800" s="739">
        <v>120.78</v>
      </c>
      <c r="N800" s="738">
        <v>2</v>
      </c>
      <c r="O800" s="821">
        <v>1</v>
      </c>
      <c r="P800" s="739">
        <v>120.78</v>
      </c>
      <c r="Q800" s="754">
        <v>1</v>
      </c>
      <c r="R800" s="738">
        <v>2</v>
      </c>
      <c r="S800" s="754">
        <v>1</v>
      </c>
      <c r="T800" s="821">
        <v>1</v>
      </c>
      <c r="U800" s="777">
        <v>1</v>
      </c>
    </row>
    <row r="801" spans="1:21" ht="14.4" customHeight="1" x14ac:dyDescent="0.3">
      <c r="A801" s="737">
        <v>7</v>
      </c>
      <c r="B801" s="738" t="s">
        <v>1972</v>
      </c>
      <c r="C801" s="738" t="s">
        <v>2209</v>
      </c>
      <c r="D801" s="819" t="s">
        <v>3275</v>
      </c>
      <c r="E801" s="820" t="s">
        <v>2218</v>
      </c>
      <c r="F801" s="738" t="s">
        <v>2204</v>
      </c>
      <c r="G801" s="738" t="s">
        <v>2651</v>
      </c>
      <c r="H801" s="738" t="s">
        <v>562</v>
      </c>
      <c r="I801" s="738" t="s">
        <v>2931</v>
      </c>
      <c r="J801" s="738" t="s">
        <v>2653</v>
      </c>
      <c r="K801" s="738" t="s">
        <v>2932</v>
      </c>
      <c r="L801" s="739">
        <v>583.70000000000005</v>
      </c>
      <c r="M801" s="739">
        <v>2334.8000000000002</v>
      </c>
      <c r="N801" s="738">
        <v>4</v>
      </c>
      <c r="O801" s="821">
        <v>3</v>
      </c>
      <c r="P801" s="739">
        <v>2334.8000000000002</v>
      </c>
      <c r="Q801" s="754">
        <v>1</v>
      </c>
      <c r="R801" s="738">
        <v>4</v>
      </c>
      <c r="S801" s="754">
        <v>1</v>
      </c>
      <c r="T801" s="821">
        <v>3</v>
      </c>
      <c r="U801" s="777">
        <v>1</v>
      </c>
    </row>
    <row r="802" spans="1:21" ht="14.4" customHeight="1" x14ac:dyDescent="0.3">
      <c r="A802" s="737">
        <v>7</v>
      </c>
      <c r="B802" s="738" t="s">
        <v>1972</v>
      </c>
      <c r="C802" s="738" t="s">
        <v>2209</v>
      </c>
      <c r="D802" s="819" t="s">
        <v>3275</v>
      </c>
      <c r="E802" s="820" t="s">
        <v>2218</v>
      </c>
      <c r="F802" s="738" t="s">
        <v>2204</v>
      </c>
      <c r="G802" s="738" t="s">
        <v>2651</v>
      </c>
      <c r="H802" s="738" t="s">
        <v>562</v>
      </c>
      <c r="I802" s="738" t="s">
        <v>2652</v>
      </c>
      <c r="J802" s="738" t="s">
        <v>2653</v>
      </c>
      <c r="K802" s="738" t="s">
        <v>2654</v>
      </c>
      <c r="L802" s="739">
        <v>908.53</v>
      </c>
      <c r="M802" s="739">
        <v>5451.18</v>
      </c>
      <c r="N802" s="738">
        <v>6</v>
      </c>
      <c r="O802" s="821">
        <v>3</v>
      </c>
      <c r="P802" s="739">
        <v>2725.59</v>
      </c>
      <c r="Q802" s="754">
        <v>0.5</v>
      </c>
      <c r="R802" s="738">
        <v>3</v>
      </c>
      <c r="S802" s="754">
        <v>0.5</v>
      </c>
      <c r="T802" s="821">
        <v>2</v>
      </c>
      <c r="U802" s="777">
        <v>0.66666666666666663</v>
      </c>
    </row>
    <row r="803" spans="1:21" ht="14.4" customHeight="1" x14ac:dyDescent="0.3">
      <c r="A803" s="737">
        <v>7</v>
      </c>
      <c r="B803" s="738" t="s">
        <v>1972</v>
      </c>
      <c r="C803" s="738" t="s">
        <v>2209</v>
      </c>
      <c r="D803" s="819" t="s">
        <v>3275</v>
      </c>
      <c r="E803" s="820" t="s">
        <v>2218</v>
      </c>
      <c r="F803" s="738" t="s">
        <v>2204</v>
      </c>
      <c r="G803" s="738" t="s">
        <v>2651</v>
      </c>
      <c r="H803" s="738" t="s">
        <v>562</v>
      </c>
      <c r="I803" s="738" t="s">
        <v>2657</v>
      </c>
      <c r="J803" s="738" t="s">
        <v>2653</v>
      </c>
      <c r="K803" s="738" t="s">
        <v>2658</v>
      </c>
      <c r="L803" s="739">
        <v>1257.97</v>
      </c>
      <c r="M803" s="739">
        <v>13837.67</v>
      </c>
      <c r="N803" s="738">
        <v>11</v>
      </c>
      <c r="O803" s="821">
        <v>5</v>
      </c>
      <c r="P803" s="739">
        <v>10063.76</v>
      </c>
      <c r="Q803" s="754">
        <v>0.72727272727272729</v>
      </c>
      <c r="R803" s="738">
        <v>8</v>
      </c>
      <c r="S803" s="754">
        <v>0.72727272727272729</v>
      </c>
      <c r="T803" s="821">
        <v>4</v>
      </c>
      <c r="U803" s="777">
        <v>0.8</v>
      </c>
    </row>
    <row r="804" spans="1:21" ht="14.4" customHeight="1" x14ac:dyDescent="0.3">
      <c r="A804" s="737">
        <v>7</v>
      </c>
      <c r="B804" s="738" t="s">
        <v>1972</v>
      </c>
      <c r="C804" s="738" t="s">
        <v>2209</v>
      </c>
      <c r="D804" s="819" t="s">
        <v>3275</v>
      </c>
      <c r="E804" s="820" t="s">
        <v>2218</v>
      </c>
      <c r="F804" s="738" t="s">
        <v>2204</v>
      </c>
      <c r="G804" s="738" t="s">
        <v>2651</v>
      </c>
      <c r="H804" s="738" t="s">
        <v>562</v>
      </c>
      <c r="I804" s="738" t="s">
        <v>2933</v>
      </c>
      <c r="J804" s="738" t="s">
        <v>2653</v>
      </c>
      <c r="K804" s="738" t="s">
        <v>2934</v>
      </c>
      <c r="L804" s="739">
        <v>0</v>
      </c>
      <c r="M804" s="739">
        <v>0</v>
      </c>
      <c r="N804" s="738">
        <v>2</v>
      </c>
      <c r="O804" s="821">
        <v>2</v>
      </c>
      <c r="P804" s="739">
        <v>0</v>
      </c>
      <c r="Q804" s="754"/>
      <c r="R804" s="738">
        <v>2</v>
      </c>
      <c r="S804" s="754">
        <v>1</v>
      </c>
      <c r="T804" s="821">
        <v>2</v>
      </c>
      <c r="U804" s="777">
        <v>1</v>
      </c>
    </row>
    <row r="805" spans="1:21" ht="14.4" customHeight="1" x14ac:dyDescent="0.3">
      <c r="A805" s="737">
        <v>7</v>
      </c>
      <c r="B805" s="738" t="s">
        <v>1972</v>
      </c>
      <c r="C805" s="738" t="s">
        <v>2209</v>
      </c>
      <c r="D805" s="819" t="s">
        <v>3275</v>
      </c>
      <c r="E805" s="820" t="s">
        <v>2218</v>
      </c>
      <c r="F805" s="738" t="s">
        <v>2204</v>
      </c>
      <c r="G805" s="738" t="s">
        <v>2651</v>
      </c>
      <c r="H805" s="738" t="s">
        <v>562</v>
      </c>
      <c r="I805" s="738" t="s">
        <v>3161</v>
      </c>
      <c r="J805" s="738" t="s">
        <v>2842</v>
      </c>
      <c r="K805" s="738" t="s">
        <v>3162</v>
      </c>
      <c r="L805" s="739">
        <v>151.43</v>
      </c>
      <c r="M805" s="739">
        <v>1514.3000000000002</v>
      </c>
      <c r="N805" s="738">
        <v>10</v>
      </c>
      <c r="O805" s="821">
        <v>2</v>
      </c>
      <c r="P805" s="739">
        <v>1362.8700000000001</v>
      </c>
      <c r="Q805" s="754">
        <v>0.9</v>
      </c>
      <c r="R805" s="738">
        <v>9</v>
      </c>
      <c r="S805" s="754">
        <v>0.9</v>
      </c>
      <c r="T805" s="821">
        <v>1</v>
      </c>
      <c r="U805" s="777">
        <v>0.5</v>
      </c>
    </row>
    <row r="806" spans="1:21" ht="14.4" customHeight="1" x14ac:dyDescent="0.3">
      <c r="A806" s="737">
        <v>7</v>
      </c>
      <c r="B806" s="738" t="s">
        <v>1972</v>
      </c>
      <c r="C806" s="738" t="s">
        <v>2209</v>
      </c>
      <c r="D806" s="819" t="s">
        <v>3275</v>
      </c>
      <c r="E806" s="820" t="s">
        <v>2218</v>
      </c>
      <c r="F806" s="738" t="s">
        <v>2204</v>
      </c>
      <c r="G806" s="738" t="s">
        <v>2651</v>
      </c>
      <c r="H806" s="738" t="s">
        <v>562</v>
      </c>
      <c r="I806" s="738" t="s">
        <v>2844</v>
      </c>
      <c r="J806" s="738" t="s">
        <v>2653</v>
      </c>
      <c r="K806" s="738" t="s">
        <v>2845</v>
      </c>
      <c r="L806" s="739">
        <v>2096.62</v>
      </c>
      <c r="M806" s="739">
        <v>12579.72</v>
      </c>
      <c r="N806" s="738">
        <v>6</v>
      </c>
      <c r="O806" s="821">
        <v>3</v>
      </c>
      <c r="P806" s="739">
        <v>8386.48</v>
      </c>
      <c r="Q806" s="754">
        <v>0.66666666666666663</v>
      </c>
      <c r="R806" s="738">
        <v>4</v>
      </c>
      <c r="S806" s="754">
        <v>0.66666666666666663</v>
      </c>
      <c r="T806" s="821">
        <v>2</v>
      </c>
      <c r="U806" s="777">
        <v>0.66666666666666663</v>
      </c>
    </row>
    <row r="807" spans="1:21" ht="14.4" customHeight="1" x14ac:dyDescent="0.3">
      <c r="A807" s="737">
        <v>7</v>
      </c>
      <c r="B807" s="738" t="s">
        <v>1972</v>
      </c>
      <c r="C807" s="738" t="s">
        <v>2209</v>
      </c>
      <c r="D807" s="819" t="s">
        <v>3275</v>
      </c>
      <c r="E807" s="820" t="s">
        <v>2218</v>
      </c>
      <c r="F807" s="738" t="s">
        <v>2204</v>
      </c>
      <c r="G807" s="738" t="s">
        <v>3165</v>
      </c>
      <c r="H807" s="738" t="s">
        <v>562</v>
      </c>
      <c r="I807" s="738" t="s">
        <v>3166</v>
      </c>
      <c r="J807" s="738" t="s">
        <v>3167</v>
      </c>
      <c r="K807" s="738" t="s">
        <v>2778</v>
      </c>
      <c r="L807" s="739">
        <v>38.56</v>
      </c>
      <c r="M807" s="739">
        <v>308.48</v>
      </c>
      <c r="N807" s="738">
        <v>8</v>
      </c>
      <c r="O807" s="821">
        <v>2.5</v>
      </c>
      <c r="P807" s="739">
        <v>269.92</v>
      </c>
      <c r="Q807" s="754">
        <v>0.875</v>
      </c>
      <c r="R807" s="738">
        <v>7</v>
      </c>
      <c r="S807" s="754">
        <v>0.875</v>
      </c>
      <c r="T807" s="821">
        <v>1.5</v>
      </c>
      <c r="U807" s="777">
        <v>0.6</v>
      </c>
    </row>
    <row r="808" spans="1:21" ht="14.4" customHeight="1" x14ac:dyDescent="0.3">
      <c r="A808" s="737">
        <v>7</v>
      </c>
      <c r="B808" s="738" t="s">
        <v>1972</v>
      </c>
      <c r="C808" s="738" t="s">
        <v>2209</v>
      </c>
      <c r="D808" s="819" t="s">
        <v>3275</v>
      </c>
      <c r="E808" s="820" t="s">
        <v>2218</v>
      </c>
      <c r="F808" s="738" t="s">
        <v>2204</v>
      </c>
      <c r="G808" s="738" t="s">
        <v>2319</v>
      </c>
      <c r="H808" s="738" t="s">
        <v>562</v>
      </c>
      <c r="I808" s="738" t="s">
        <v>2320</v>
      </c>
      <c r="J808" s="738" t="s">
        <v>2321</v>
      </c>
      <c r="K808" s="738" t="s">
        <v>2322</v>
      </c>
      <c r="L808" s="739">
        <v>187.92</v>
      </c>
      <c r="M808" s="739">
        <v>187.92</v>
      </c>
      <c r="N808" s="738">
        <v>1</v>
      </c>
      <c r="O808" s="821">
        <v>1</v>
      </c>
      <c r="P808" s="739">
        <v>187.92</v>
      </c>
      <c r="Q808" s="754">
        <v>1</v>
      </c>
      <c r="R808" s="738">
        <v>1</v>
      </c>
      <c r="S808" s="754">
        <v>1</v>
      </c>
      <c r="T808" s="821">
        <v>1</v>
      </c>
      <c r="U808" s="777">
        <v>1</v>
      </c>
    </row>
    <row r="809" spans="1:21" ht="14.4" customHeight="1" x14ac:dyDescent="0.3">
      <c r="A809" s="737">
        <v>7</v>
      </c>
      <c r="B809" s="738" t="s">
        <v>1972</v>
      </c>
      <c r="C809" s="738" t="s">
        <v>2209</v>
      </c>
      <c r="D809" s="819" t="s">
        <v>3275</v>
      </c>
      <c r="E809" s="820" t="s">
        <v>2218</v>
      </c>
      <c r="F809" s="738" t="s">
        <v>2204</v>
      </c>
      <c r="G809" s="738" t="s">
        <v>2319</v>
      </c>
      <c r="H809" s="738" t="s">
        <v>562</v>
      </c>
      <c r="I809" s="738" t="s">
        <v>2666</v>
      </c>
      <c r="J809" s="738" t="s">
        <v>2667</v>
      </c>
      <c r="K809" s="738" t="s">
        <v>2325</v>
      </c>
      <c r="L809" s="739">
        <v>93.96</v>
      </c>
      <c r="M809" s="739">
        <v>563.76</v>
      </c>
      <c r="N809" s="738">
        <v>6</v>
      </c>
      <c r="O809" s="821">
        <v>1</v>
      </c>
      <c r="P809" s="739">
        <v>187.92</v>
      </c>
      <c r="Q809" s="754">
        <v>0.33333333333333331</v>
      </c>
      <c r="R809" s="738">
        <v>2</v>
      </c>
      <c r="S809" s="754">
        <v>0.33333333333333331</v>
      </c>
      <c r="T809" s="821">
        <v>0.5</v>
      </c>
      <c r="U809" s="777">
        <v>0.5</v>
      </c>
    </row>
    <row r="810" spans="1:21" ht="14.4" customHeight="1" x14ac:dyDescent="0.3">
      <c r="A810" s="737">
        <v>7</v>
      </c>
      <c r="B810" s="738" t="s">
        <v>1972</v>
      </c>
      <c r="C810" s="738" t="s">
        <v>2209</v>
      </c>
      <c r="D810" s="819" t="s">
        <v>3275</v>
      </c>
      <c r="E810" s="820" t="s">
        <v>2218</v>
      </c>
      <c r="F810" s="738" t="s">
        <v>2204</v>
      </c>
      <c r="G810" s="738" t="s">
        <v>2319</v>
      </c>
      <c r="H810" s="738" t="s">
        <v>562</v>
      </c>
      <c r="I810" s="738" t="s">
        <v>2937</v>
      </c>
      <c r="J810" s="738" t="s">
        <v>2938</v>
      </c>
      <c r="K810" s="738" t="s">
        <v>2939</v>
      </c>
      <c r="L810" s="739">
        <v>300.68</v>
      </c>
      <c r="M810" s="739">
        <v>902.04</v>
      </c>
      <c r="N810" s="738">
        <v>3</v>
      </c>
      <c r="O810" s="821">
        <v>1</v>
      </c>
      <c r="P810" s="739"/>
      <c r="Q810" s="754">
        <v>0</v>
      </c>
      <c r="R810" s="738"/>
      <c r="S810" s="754">
        <v>0</v>
      </c>
      <c r="T810" s="821"/>
      <c r="U810" s="777">
        <v>0</v>
      </c>
    </row>
    <row r="811" spans="1:21" ht="14.4" customHeight="1" x14ac:dyDescent="0.3">
      <c r="A811" s="737">
        <v>7</v>
      </c>
      <c r="B811" s="738" t="s">
        <v>1972</v>
      </c>
      <c r="C811" s="738" t="s">
        <v>2209</v>
      </c>
      <c r="D811" s="819" t="s">
        <v>3275</v>
      </c>
      <c r="E811" s="820" t="s">
        <v>2218</v>
      </c>
      <c r="F811" s="738" t="s">
        <v>2204</v>
      </c>
      <c r="G811" s="738" t="s">
        <v>3063</v>
      </c>
      <c r="H811" s="738" t="s">
        <v>607</v>
      </c>
      <c r="I811" s="738" t="s">
        <v>3067</v>
      </c>
      <c r="J811" s="738" t="s">
        <v>3068</v>
      </c>
      <c r="K811" s="738" t="s">
        <v>3069</v>
      </c>
      <c r="L811" s="739">
        <v>80.53</v>
      </c>
      <c r="M811" s="739">
        <v>563.71</v>
      </c>
      <c r="N811" s="738">
        <v>7</v>
      </c>
      <c r="O811" s="821">
        <v>2.5</v>
      </c>
      <c r="P811" s="739">
        <v>161.06</v>
      </c>
      <c r="Q811" s="754">
        <v>0.2857142857142857</v>
      </c>
      <c r="R811" s="738">
        <v>2</v>
      </c>
      <c r="S811" s="754">
        <v>0.2857142857142857</v>
      </c>
      <c r="T811" s="821">
        <v>0.5</v>
      </c>
      <c r="U811" s="777">
        <v>0.2</v>
      </c>
    </row>
    <row r="812" spans="1:21" ht="14.4" customHeight="1" x14ac:dyDescent="0.3">
      <c r="A812" s="737">
        <v>7</v>
      </c>
      <c r="B812" s="738" t="s">
        <v>1972</v>
      </c>
      <c r="C812" s="738" t="s">
        <v>2209</v>
      </c>
      <c r="D812" s="819" t="s">
        <v>3275</v>
      </c>
      <c r="E812" s="820" t="s">
        <v>2218</v>
      </c>
      <c r="F812" s="738" t="s">
        <v>2204</v>
      </c>
      <c r="G812" s="738" t="s">
        <v>3063</v>
      </c>
      <c r="H812" s="738" t="s">
        <v>607</v>
      </c>
      <c r="I812" s="738" t="s">
        <v>3175</v>
      </c>
      <c r="J812" s="738" t="s">
        <v>3068</v>
      </c>
      <c r="K812" s="738" t="s">
        <v>3071</v>
      </c>
      <c r="L812" s="739">
        <v>161.06</v>
      </c>
      <c r="M812" s="739">
        <v>1771.66</v>
      </c>
      <c r="N812" s="738">
        <v>11</v>
      </c>
      <c r="O812" s="821">
        <v>2</v>
      </c>
      <c r="P812" s="739">
        <v>1288.48</v>
      </c>
      <c r="Q812" s="754">
        <v>0.72727272727272729</v>
      </c>
      <c r="R812" s="738">
        <v>8</v>
      </c>
      <c r="S812" s="754">
        <v>0.72727272727272729</v>
      </c>
      <c r="T812" s="821">
        <v>1</v>
      </c>
      <c r="U812" s="777">
        <v>0.5</v>
      </c>
    </row>
    <row r="813" spans="1:21" ht="14.4" customHeight="1" x14ac:dyDescent="0.3">
      <c r="A813" s="737">
        <v>7</v>
      </c>
      <c r="B813" s="738" t="s">
        <v>1972</v>
      </c>
      <c r="C813" s="738" t="s">
        <v>2209</v>
      </c>
      <c r="D813" s="819" t="s">
        <v>3275</v>
      </c>
      <c r="E813" s="820" t="s">
        <v>2218</v>
      </c>
      <c r="F813" s="738" t="s">
        <v>2204</v>
      </c>
      <c r="G813" s="738" t="s">
        <v>3063</v>
      </c>
      <c r="H813" s="738" t="s">
        <v>607</v>
      </c>
      <c r="I813" s="738" t="s">
        <v>3250</v>
      </c>
      <c r="J813" s="738" t="s">
        <v>3068</v>
      </c>
      <c r="K813" s="738" t="s">
        <v>3251</v>
      </c>
      <c r="L813" s="739">
        <v>400.17</v>
      </c>
      <c r="M813" s="739">
        <v>400.17</v>
      </c>
      <c r="N813" s="738">
        <v>1</v>
      </c>
      <c r="O813" s="821">
        <v>1</v>
      </c>
      <c r="P813" s="739"/>
      <c r="Q813" s="754">
        <v>0</v>
      </c>
      <c r="R813" s="738"/>
      <c r="S813" s="754">
        <v>0</v>
      </c>
      <c r="T813" s="821"/>
      <c r="U813" s="777">
        <v>0</v>
      </c>
    </row>
    <row r="814" spans="1:21" ht="14.4" customHeight="1" x14ac:dyDescent="0.3">
      <c r="A814" s="737">
        <v>7</v>
      </c>
      <c r="B814" s="738" t="s">
        <v>1972</v>
      </c>
      <c r="C814" s="738" t="s">
        <v>2209</v>
      </c>
      <c r="D814" s="819" t="s">
        <v>3275</v>
      </c>
      <c r="E814" s="820" t="s">
        <v>2218</v>
      </c>
      <c r="F814" s="738" t="s">
        <v>2204</v>
      </c>
      <c r="G814" s="738" t="s">
        <v>3063</v>
      </c>
      <c r="H814" s="738" t="s">
        <v>562</v>
      </c>
      <c r="I814" s="738" t="s">
        <v>3252</v>
      </c>
      <c r="J814" s="738" t="s">
        <v>3068</v>
      </c>
      <c r="K814" s="738" t="s">
        <v>3071</v>
      </c>
      <c r="L814" s="739">
        <v>161.06</v>
      </c>
      <c r="M814" s="739">
        <v>483.18</v>
      </c>
      <c r="N814" s="738">
        <v>3</v>
      </c>
      <c r="O814" s="821">
        <v>1</v>
      </c>
      <c r="P814" s="739">
        <v>483.18</v>
      </c>
      <c r="Q814" s="754">
        <v>1</v>
      </c>
      <c r="R814" s="738">
        <v>3</v>
      </c>
      <c r="S814" s="754">
        <v>1</v>
      </c>
      <c r="T814" s="821">
        <v>1</v>
      </c>
      <c r="U814" s="777">
        <v>1</v>
      </c>
    </row>
    <row r="815" spans="1:21" ht="14.4" customHeight="1" x14ac:dyDescent="0.3">
      <c r="A815" s="737">
        <v>7</v>
      </c>
      <c r="B815" s="738" t="s">
        <v>1972</v>
      </c>
      <c r="C815" s="738" t="s">
        <v>2209</v>
      </c>
      <c r="D815" s="819" t="s">
        <v>3275</v>
      </c>
      <c r="E815" s="820" t="s">
        <v>2218</v>
      </c>
      <c r="F815" s="738" t="s">
        <v>2204</v>
      </c>
      <c r="G815" s="738" t="s">
        <v>2268</v>
      </c>
      <c r="H815" s="738" t="s">
        <v>607</v>
      </c>
      <c r="I815" s="738" t="s">
        <v>1472</v>
      </c>
      <c r="J815" s="738" t="s">
        <v>1449</v>
      </c>
      <c r="K815" s="738" t="s">
        <v>2151</v>
      </c>
      <c r="L815" s="739">
        <v>0</v>
      </c>
      <c r="M815" s="739">
        <v>0</v>
      </c>
      <c r="N815" s="738">
        <v>3</v>
      </c>
      <c r="O815" s="821">
        <v>2.5</v>
      </c>
      <c r="P815" s="739"/>
      <c r="Q815" s="754"/>
      <c r="R815" s="738"/>
      <c r="S815" s="754">
        <v>0</v>
      </c>
      <c r="T815" s="821"/>
      <c r="U815" s="777">
        <v>0</v>
      </c>
    </row>
    <row r="816" spans="1:21" ht="14.4" customHeight="1" x14ac:dyDescent="0.3">
      <c r="A816" s="737">
        <v>7</v>
      </c>
      <c r="B816" s="738" t="s">
        <v>1972</v>
      </c>
      <c r="C816" s="738" t="s">
        <v>2209</v>
      </c>
      <c r="D816" s="819" t="s">
        <v>3275</v>
      </c>
      <c r="E816" s="820" t="s">
        <v>2218</v>
      </c>
      <c r="F816" s="738" t="s">
        <v>2204</v>
      </c>
      <c r="G816" s="738" t="s">
        <v>2268</v>
      </c>
      <c r="H816" s="738" t="s">
        <v>562</v>
      </c>
      <c r="I816" s="738" t="s">
        <v>3072</v>
      </c>
      <c r="J816" s="738" t="s">
        <v>2532</v>
      </c>
      <c r="K816" s="738" t="s">
        <v>3073</v>
      </c>
      <c r="L816" s="739">
        <v>0</v>
      </c>
      <c r="M816" s="739">
        <v>0</v>
      </c>
      <c r="N816" s="738">
        <v>3</v>
      </c>
      <c r="O816" s="821">
        <v>2.5</v>
      </c>
      <c r="P816" s="739">
        <v>0</v>
      </c>
      <c r="Q816" s="754"/>
      <c r="R816" s="738">
        <v>3</v>
      </c>
      <c r="S816" s="754">
        <v>1</v>
      </c>
      <c r="T816" s="821">
        <v>2.5</v>
      </c>
      <c r="U816" s="777">
        <v>1</v>
      </c>
    </row>
    <row r="817" spans="1:21" ht="14.4" customHeight="1" x14ac:dyDescent="0.3">
      <c r="A817" s="737">
        <v>7</v>
      </c>
      <c r="B817" s="738" t="s">
        <v>1972</v>
      </c>
      <c r="C817" s="738" t="s">
        <v>2209</v>
      </c>
      <c r="D817" s="819" t="s">
        <v>3275</v>
      </c>
      <c r="E817" s="820" t="s">
        <v>2218</v>
      </c>
      <c r="F817" s="738" t="s">
        <v>2204</v>
      </c>
      <c r="G817" s="738" t="s">
        <v>2268</v>
      </c>
      <c r="H817" s="738" t="s">
        <v>562</v>
      </c>
      <c r="I817" s="738" t="s">
        <v>620</v>
      </c>
      <c r="J817" s="738" t="s">
        <v>2532</v>
      </c>
      <c r="K817" s="738" t="s">
        <v>2150</v>
      </c>
      <c r="L817" s="739">
        <v>0</v>
      </c>
      <c r="M817" s="739">
        <v>0</v>
      </c>
      <c r="N817" s="738">
        <v>1</v>
      </c>
      <c r="O817" s="821">
        <v>0.5</v>
      </c>
      <c r="P817" s="739">
        <v>0</v>
      </c>
      <c r="Q817" s="754"/>
      <c r="R817" s="738">
        <v>1</v>
      </c>
      <c r="S817" s="754">
        <v>1</v>
      </c>
      <c r="T817" s="821">
        <v>0.5</v>
      </c>
      <c r="U817" s="777">
        <v>1</v>
      </c>
    </row>
    <row r="818" spans="1:21" ht="14.4" customHeight="1" x14ac:dyDescent="0.3">
      <c r="A818" s="737">
        <v>7</v>
      </c>
      <c r="B818" s="738" t="s">
        <v>1972</v>
      </c>
      <c r="C818" s="738" t="s">
        <v>2209</v>
      </c>
      <c r="D818" s="819" t="s">
        <v>3275</v>
      </c>
      <c r="E818" s="820" t="s">
        <v>2218</v>
      </c>
      <c r="F818" s="738" t="s">
        <v>2204</v>
      </c>
      <c r="G818" s="738" t="s">
        <v>2331</v>
      </c>
      <c r="H818" s="738" t="s">
        <v>562</v>
      </c>
      <c r="I818" s="738" t="s">
        <v>2851</v>
      </c>
      <c r="J818" s="738" t="s">
        <v>2677</v>
      </c>
      <c r="K818" s="738" t="s">
        <v>2852</v>
      </c>
      <c r="L818" s="739">
        <v>50.32</v>
      </c>
      <c r="M818" s="739">
        <v>2666.96</v>
      </c>
      <c r="N818" s="738">
        <v>53</v>
      </c>
      <c r="O818" s="821">
        <v>7</v>
      </c>
      <c r="P818" s="739">
        <v>1660.5600000000002</v>
      </c>
      <c r="Q818" s="754">
        <v>0.62264150943396235</v>
      </c>
      <c r="R818" s="738">
        <v>33</v>
      </c>
      <c r="S818" s="754">
        <v>0.62264150943396224</v>
      </c>
      <c r="T818" s="821">
        <v>4.5</v>
      </c>
      <c r="U818" s="777">
        <v>0.6428571428571429</v>
      </c>
    </row>
    <row r="819" spans="1:21" ht="14.4" customHeight="1" x14ac:dyDescent="0.3">
      <c r="A819" s="737">
        <v>7</v>
      </c>
      <c r="B819" s="738" t="s">
        <v>1972</v>
      </c>
      <c r="C819" s="738" t="s">
        <v>2209</v>
      </c>
      <c r="D819" s="819" t="s">
        <v>3275</v>
      </c>
      <c r="E819" s="820" t="s">
        <v>2218</v>
      </c>
      <c r="F819" s="738" t="s">
        <v>2204</v>
      </c>
      <c r="G819" s="738" t="s">
        <v>2331</v>
      </c>
      <c r="H819" s="738" t="s">
        <v>562</v>
      </c>
      <c r="I819" s="738" t="s">
        <v>2855</v>
      </c>
      <c r="J819" s="738" t="s">
        <v>2856</v>
      </c>
      <c r="K819" s="738" t="s">
        <v>2441</v>
      </c>
      <c r="L819" s="739">
        <v>50.32</v>
      </c>
      <c r="M819" s="739">
        <v>1408.96</v>
      </c>
      <c r="N819" s="738">
        <v>28</v>
      </c>
      <c r="O819" s="821">
        <v>1.5</v>
      </c>
      <c r="P819" s="739">
        <v>805.12</v>
      </c>
      <c r="Q819" s="754">
        <v>0.5714285714285714</v>
      </c>
      <c r="R819" s="738">
        <v>16</v>
      </c>
      <c r="S819" s="754">
        <v>0.5714285714285714</v>
      </c>
      <c r="T819" s="821">
        <v>1</v>
      </c>
      <c r="U819" s="777">
        <v>0.66666666666666663</v>
      </c>
    </row>
    <row r="820" spans="1:21" ht="14.4" customHeight="1" x14ac:dyDescent="0.3">
      <c r="A820" s="737">
        <v>7</v>
      </c>
      <c r="B820" s="738" t="s">
        <v>1972</v>
      </c>
      <c r="C820" s="738" t="s">
        <v>2209</v>
      </c>
      <c r="D820" s="819" t="s">
        <v>3275</v>
      </c>
      <c r="E820" s="820" t="s">
        <v>2218</v>
      </c>
      <c r="F820" s="738" t="s">
        <v>2204</v>
      </c>
      <c r="G820" s="738" t="s">
        <v>2331</v>
      </c>
      <c r="H820" s="738" t="s">
        <v>562</v>
      </c>
      <c r="I820" s="738" t="s">
        <v>2676</v>
      </c>
      <c r="J820" s="738" t="s">
        <v>2677</v>
      </c>
      <c r="K820" s="738" t="s">
        <v>2678</v>
      </c>
      <c r="L820" s="739">
        <v>50.32</v>
      </c>
      <c r="M820" s="739">
        <v>754.8</v>
      </c>
      <c r="N820" s="738">
        <v>15</v>
      </c>
      <c r="O820" s="821">
        <v>3</v>
      </c>
      <c r="P820" s="739">
        <v>301.92</v>
      </c>
      <c r="Q820" s="754">
        <v>0.4</v>
      </c>
      <c r="R820" s="738">
        <v>6</v>
      </c>
      <c r="S820" s="754">
        <v>0.4</v>
      </c>
      <c r="T820" s="821">
        <v>1.5</v>
      </c>
      <c r="U820" s="777">
        <v>0.5</v>
      </c>
    </row>
    <row r="821" spans="1:21" ht="14.4" customHeight="1" x14ac:dyDescent="0.3">
      <c r="A821" s="737">
        <v>7</v>
      </c>
      <c r="B821" s="738" t="s">
        <v>1972</v>
      </c>
      <c r="C821" s="738" t="s">
        <v>2209</v>
      </c>
      <c r="D821" s="819" t="s">
        <v>3275</v>
      </c>
      <c r="E821" s="820" t="s">
        <v>2218</v>
      </c>
      <c r="F821" s="738" t="s">
        <v>2204</v>
      </c>
      <c r="G821" s="738" t="s">
        <v>2331</v>
      </c>
      <c r="H821" s="738" t="s">
        <v>562</v>
      </c>
      <c r="I821" s="738" t="s">
        <v>2857</v>
      </c>
      <c r="J821" s="738" t="s">
        <v>2858</v>
      </c>
      <c r="K821" s="738" t="s">
        <v>2859</v>
      </c>
      <c r="L821" s="739">
        <v>99.94</v>
      </c>
      <c r="M821" s="739">
        <v>3797.72</v>
      </c>
      <c r="N821" s="738">
        <v>38</v>
      </c>
      <c r="O821" s="821">
        <v>4</v>
      </c>
      <c r="P821" s="739">
        <v>3298.02</v>
      </c>
      <c r="Q821" s="754">
        <v>0.86842105263157898</v>
      </c>
      <c r="R821" s="738">
        <v>33</v>
      </c>
      <c r="S821" s="754">
        <v>0.86842105263157898</v>
      </c>
      <c r="T821" s="821">
        <v>3.5</v>
      </c>
      <c r="U821" s="777">
        <v>0.875</v>
      </c>
    </row>
    <row r="822" spans="1:21" ht="14.4" customHeight="1" x14ac:dyDescent="0.3">
      <c r="A822" s="737">
        <v>7</v>
      </c>
      <c r="B822" s="738" t="s">
        <v>1972</v>
      </c>
      <c r="C822" s="738" t="s">
        <v>2209</v>
      </c>
      <c r="D822" s="819" t="s">
        <v>3275</v>
      </c>
      <c r="E822" s="820" t="s">
        <v>2218</v>
      </c>
      <c r="F822" s="738" t="s">
        <v>2204</v>
      </c>
      <c r="G822" s="738" t="s">
        <v>2331</v>
      </c>
      <c r="H822" s="738" t="s">
        <v>562</v>
      </c>
      <c r="I822" s="738" t="s">
        <v>2946</v>
      </c>
      <c r="J822" s="738" t="s">
        <v>2333</v>
      </c>
      <c r="K822" s="738" t="s">
        <v>2947</v>
      </c>
      <c r="L822" s="739">
        <v>0</v>
      </c>
      <c r="M822" s="739">
        <v>0</v>
      </c>
      <c r="N822" s="738">
        <v>1</v>
      </c>
      <c r="O822" s="821">
        <v>1</v>
      </c>
      <c r="P822" s="739"/>
      <c r="Q822" s="754"/>
      <c r="R822" s="738"/>
      <c r="S822" s="754">
        <v>0</v>
      </c>
      <c r="T822" s="821"/>
      <c r="U822" s="777">
        <v>0</v>
      </c>
    </row>
    <row r="823" spans="1:21" ht="14.4" customHeight="1" x14ac:dyDescent="0.3">
      <c r="A823" s="737">
        <v>7</v>
      </c>
      <c r="B823" s="738" t="s">
        <v>1972</v>
      </c>
      <c r="C823" s="738" t="s">
        <v>2209</v>
      </c>
      <c r="D823" s="819" t="s">
        <v>3275</v>
      </c>
      <c r="E823" s="820" t="s">
        <v>2218</v>
      </c>
      <c r="F823" s="738" t="s">
        <v>2204</v>
      </c>
      <c r="G823" s="738" t="s">
        <v>2331</v>
      </c>
      <c r="H823" s="738" t="s">
        <v>562</v>
      </c>
      <c r="I823" s="738" t="s">
        <v>2335</v>
      </c>
      <c r="J823" s="738" t="s">
        <v>2336</v>
      </c>
      <c r="K823" s="738" t="s">
        <v>2337</v>
      </c>
      <c r="L823" s="739">
        <v>95.29</v>
      </c>
      <c r="M823" s="739">
        <v>285.87</v>
      </c>
      <c r="N823" s="738">
        <v>3</v>
      </c>
      <c r="O823" s="821">
        <v>0.5</v>
      </c>
      <c r="P823" s="739">
        <v>285.87</v>
      </c>
      <c r="Q823" s="754">
        <v>1</v>
      </c>
      <c r="R823" s="738">
        <v>3</v>
      </c>
      <c r="S823" s="754">
        <v>1</v>
      </c>
      <c r="T823" s="821">
        <v>0.5</v>
      </c>
      <c r="U823" s="777">
        <v>1</v>
      </c>
    </row>
    <row r="824" spans="1:21" ht="14.4" customHeight="1" x14ac:dyDescent="0.3">
      <c r="A824" s="737">
        <v>7</v>
      </c>
      <c r="B824" s="738" t="s">
        <v>1972</v>
      </c>
      <c r="C824" s="738" t="s">
        <v>2209</v>
      </c>
      <c r="D824" s="819" t="s">
        <v>3275</v>
      </c>
      <c r="E824" s="820" t="s">
        <v>2218</v>
      </c>
      <c r="F824" s="738" t="s">
        <v>2204</v>
      </c>
      <c r="G824" s="738" t="s">
        <v>2331</v>
      </c>
      <c r="H824" s="738" t="s">
        <v>562</v>
      </c>
      <c r="I824" s="738" t="s">
        <v>2862</v>
      </c>
      <c r="J824" s="738" t="s">
        <v>2336</v>
      </c>
      <c r="K824" s="738" t="s">
        <v>2863</v>
      </c>
      <c r="L824" s="739">
        <v>199.89</v>
      </c>
      <c r="M824" s="739">
        <v>399.78</v>
      </c>
      <c r="N824" s="738">
        <v>2</v>
      </c>
      <c r="O824" s="821">
        <v>0.5</v>
      </c>
      <c r="P824" s="739">
        <v>399.78</v>
      </c>
      <c r="Q824" s="754">
        <v>1</v>
      </c>
      <c r="R824" s="738">
        <v>2</v>
      </c>
      <c r="S824" s="754">
        <v>1</v>
      </c>
      <c r="T824" s="821">
        <v>0.5</v>
      </c>
      <c r="U824" s="777">
        <v>1</v>
      </c>
    </row>
    <row r="825" spans="1:21" ht="14.4" customHeight="1" x14ac:dyDescent="0.3">
      <c r="A825" s="737">
        <v>7</v>
      </c>
      <c r="B825" s="738" t="s">
        <v>1972</v>
      </c>
      <c r="C825" s="738" t="s">
        <v>2209</v>
      </c>
      <c r="D825" s="819" t="s">
        <v>3275</v>
      </c>
      <c r="E825" s="820" t="s">
        <v>2218</v>
      </c>
      <c r="F825" s="738" t="s">
        <v>2204</v>
      </c>
      <c r="G825" s="738" t="s">
        <v>2683</v>
      </c>
      <c r="H825" s="738" t="s">
        <v>562</v>
      </c>
      <c r="I825" s="738" t="s">
        <v>2684</v>
      </c>
      <c r="J825" s="738" t="s">
        <v>2685</v>
      </c>
      <c r="K825" s="738" t="s">
        <v>2686</v>
      </c>
      <c r="L825" s="739">
        <v>1112.45</v>
      </c>
      <c r="M825" s="739">
        <v>12236.95</v>
      </c>
      <c r="N825" s="738">
        <v>11</v>
      </c>
      <c r="O825" s="821">
        <v>5</v>
      </c>
      <c r="P825" s="739">
        <v>12236.95</v>
      </c>
      <c r="Q825" s="754">
        <v>1</v>
      </c>
      <c r="R825" s="738">
        <v>11</v>
      </c>
      <c r="S825" s="754">
        <v>1</v>
      </c>
      <c r="T825" s="821">
        <v>5</v>
      </c>
      <c r="U825" s="777">
        <v>1</v>
      </c>
    </row>
    <row r="826" spans="1:21" ht="14.4" customHeight="1" x14ac:dyDescent="0.3">
      <c r="A826" s="737">
        <v>7</v>
      </c>
      <c r="B826" s="738" t="s">
        <v>1972</v>
      </c>
      <c r="C826" s="738" t="s">
        <v>2209</v>
      </c>
      <c r="D826" s="819" t="s">
        <v>3275</v>
      </c>
      <c r="E826" s="820" t="s">
        <v>2218</v>
      </c>
      <c r="F826" s="738" t="s">
        <v>2204</v>
      </c>
      <c r="G826" s="738" t="s">
        <v>2683</v>
      </c>
      <c r="H826" s="738" t="s">
        <v>562</v>
      </c>
      <c r="I826" s="738" t="s">
        <v>2872</v>
      </c>
      <c r="J826" s="738" t="s">
        <v>2685</v>
      </c>
      <c r="K826" s="738" t="s">
        <v>2873</v>
      </c>
      <c r="L826" s="739">
        <v>2146.12</v>
      </c>
      <c r="M826" s="739">
        <v>8584.48</v>
      </c>
      <c r="N826" s="738">
        <v>4</v>
      </c>
      <c r="O826" s="821">
        <v>3</v>
      </c>
      <c r="P826" s="739">
        <v>4292.24</v>
      </c>
      <c r="Q826" s="754">
        <v>0.5</v>
      </c>
      <c r="R826" s="738">
        <v>2</v>
      </c>
      <c r="S826" s="754">
        <v>0.5</v>
      </c>
      <c r="T826" s="821">
        <v>2</v>
      </c>
      <c r="U826" s="777">
        <v>0.66666666666666663</v>
      </c>
    </row>
    <row r="827" spans="1:21" ht="14.4" customHeight="1" x14ac:dyDescent="0.3">
      <c r="A827" s="737">
        <v>7</v>
      </c>
      <c r="B827" s="738" t="s">
        <v>1972</v>
      </c>
      <c r="C827" s="738" t="s">
        <v>2209</v>
      </c>
      <c r="D827" s="819" t="s">
        <v>3275</v>
      </c>
      <c r="E827" s="820" t="s">
        <v>2218</v>
      </c>
      <c r="F827" s="738" t="s">
        <v>2204</v>
      </c>
      <c r="G827" s="738" t="s">
        <v>2683</v>
      </c>
      <c r="H827" s="738" t="s">
        <v>562</v>
      </c>
      <c r="I827" s="738" t="s">
        <v>2874</v>
      </c>
      <c r="J827" s="738" t="s">
        <v>2685</v>
      </c>
      <c r="K827" s="738" t="s">
        <v>2875</v>
      </c>
      <c r="L827" s="739">
        <v>3690.52</v>
      </c>
      <c r="M827" s="739">
        <v>47976.76</v>
      </c>
      <c r="N827" s="738">
        <v>13</v>
      </c>
      <c r="O827" s="821">
        <v>2</v>
      </c>
      <c r="P827" s="739">
        <v>47976.76</v>
      </c>
      <c r="Q827" s="754">
        <v>1</v>
      </c>
      <c r="R827" s="738">
        <v>13</v>
      </c>
      <c r="S827" s="754">
        <v>1</v>
      </c>
      <c r="T827" s="821">
        <v>2</v>
      </c>
      <c r="U827" s="777">
        <v>1</v>
      </c>
    </row>
    <row r="828" spans="1:21" ht="14.4" customHeight="1" x14ac:dyDescent="0.3">
      <c r="A828" s="737">
        <v>7</v>
      </c>
      <c r="B828" s="738" t="s">
        <v>1972</v>
      </c>
      <c r="C828" s="738" t="s">
        <v>2209</v>
      </c>
      <c r="D828" s="819" t="s">
        <v>3275</v>
      </c>
      <c r="E828" s="820" t="s">
        <v>2218</v>
      </c>
      <c r="F828" s="738" t="s">
        <v>2204</v>
      </c>
      <c r="G828" s="738" t="s">
        <v>3253</v>
      </c>
      <c r="H828" s="738" t="s">
        <v>562</v>
      </c>
      <c r="I828" s="738" t="s">
        <v>3254</v>
      </c>
      <c r="J828" s="738" t="s">
        <v>3255</v>
      </c>
      <c r="K828" s="738" t="s">
        <v>3256</v>
      </c>
      <c r="L828" s="739">
        <v>76</v>
      </c>
      <c r="M828" s="739">
        <v>152</v>
      </c>
      <c r="N828" s="738">
        <v>2</v>
      </c>
      <c r="O828" s="821">
        <v>0.5</v>
      </c>
      <c r="P828" s="739">
        <v>152</v>
      </c>
      <c r="Q828" s="754">
        <v>1</v>
      </c>
      <c r="R828" s="738">
        <v>2</v>
      </c>
      <c r="S828" s="754">
        <v>1</v>
      </c>
      <c r="T828" s="821">
        <v>0.5</v>
      </c>
      <c r="U828" s="777">
        <v>1</v>
      </c>
    </row>
    <row r="829" spans="1:21" ht="14.4" customHeight="1" x14ac:dyDescent="0.3">
      <c r="A829" s="737">
        <v>7</v>
      </c>
      <c r="B829" s="738" t="s">
        <v>1972</v>
      </c>
      <c r="C829" s="738" t="s">
        <v>2209</v>
      </c>
      <c r="D829" s="819" t="s">
        <v>3275</v>
      </c>
      <c r="E829" s="820" t="s">
        <v>2232</v>
      </c>
      <c r="F829" s="738" t="s">
        <v>2204</v>
      </c>
      <c r="G829" s="738" t="s">
        <v>3257</v>
      </c>
      <c r="H829" s="738" t="s">
        <v>562</v>
      </c>
      <c r="I829" s="738" t="s">
        <v>3258</v>
      </c>
      <c r="J829" s="738" t="s">
        <v>3259</v>
      </c>
      <c r="K829" s="738" t="s">
        <v>2159</v>
      </c>
      <c r="L829" s="739">
        <v>32.76</v>
      </c>
      <c r="M829" s="739">
        <v>65.52</v>
      </c>
      <c r="N829" s="738">
        <v>2</v>
      </c>
      <c r="O829" s="821">
        <v>0.5</v>
      </c>
      <c r="P829" s="739"/>
      <c r="Q829" s="754">
        <v>0</v>
      </c>
      <c r="R829" s="738"/>
      <c r="S829" s="754">
        <v>0</v>
      </c>
      <c r="T829" s="821"/>
      <c r="U829" s="777">
        <v>0</v>
      </c>
    </row>
    <row r="830" spans="1:21" ht="14.4" customHeight="1" x14ac:dyDescent="0.3">
      <c r="A830" s="737">
        <v>7</v>
      </c>
      <c r="B830" s="738" t="s">
        <v>1972</v>
      </c>
      <c r="C830" s="738" t="s">
        <v>2209</v>
      </c>
      <c r="D830" s="819" t="s">
        <v>3275</v>
      </c>
      <c r="E830" s="820" t="s">
        <v>2232</v>
      </c>
      <c r="F830" s="738" t="s">
        <v>2204</v>
      </c>
      <c r="G830" s="738" t="s">
        <v>2537</v>
      </c>
      <c r="H830" s="738" t="s">
        <v>562</v>
      </c>
      <c r="I830" s="738" t="s">
        <v>3260</v>
      </c>
      <c r="J830" s="738" t="s">
        <v>2539</v>
      </c>
      <c r="K830" s="738"/>
      <c r="L830" s="739">
        <v>0</v>
      </c>
      <c r="M830" s="739">
        <v>0</v>
      </c>
      <c r="N830" s="738">
        <v>3</v>
      </c>
      <c r="O830" s="821">
        <v>1</v>
      </c>
      <c r="P830" s="739"/>
      <c r="Q830" s="754"/>
      <c r="R830" s="738"/>
      <c r="S830" s="754">
        <v>0</v>
      </c>
      <c r="T830" s="821"/>
      <c r="U830" s="777">
        <v>0</v>
      </c>
    </row>
    <row r="831" spans="1:21" ht="14.4" customHeight="1" x14ac:dyDescent="0.3">
      <c r="A831" s="737">
        <v>7</v>
      </c>
      <c r="B831" s="738" t="s">
        <v>1972</v>
      </c>
      <c r="C831" s="738" t="s">
        <v>2209</v>
      </c>
      <c r="D831" s="819" t="s">
        <v>3275</v>
      </c>
      <c r="E831" s="820" t="s">
        <v>2232</v>
      </c>
      <c r="F831" s="738" t="s">
        <v>2204</v>
      </c>
      <c r="G831" s="738" t="s">
        <v>3261</v>
      </c>
      <c r="H831" s="738" t="s">
        <v>607</v>
      </c>
      <c r="I831" s="738" t="s">
        <v>3262</v>
      </c>
      <c r="J831" s="738" t="s">
        <v>3263</v>
      </c>
      <c r="K831" s="738" t="s">
        <v>3264</v>
      </c>
      <c r="L831" s="739">
        <v>186.87</v>
      </c>
      <c r="M831" s="739">
        <v>186.87</v>
      </c>
      <c r="N831" s="738">
        <v>1</v>
      </c>
      <c r="O831" s="821">
        <v>1</v>
      </c>
      <c r="P831" s="739"/>
      <c r="Q831" s="754">
        <v>0</v>
      </c>
      <c r="R831" s="738"/>
      <c r="S831" s="754">
        <v>0</v>
      </c>
      <c r="T831" s="821"/>
      <c r="U831" s="777">
        <v>0</v>
      </c>
    </row>
    <row r="832" spans="1:21" ht="14.4" customHeight="1" x14ac:dyDescent="0.3">
      <c r="A832" s="737">
        <v>7</v>
      </c>
      <c r="B832" s="738" t="s">
        <v>1972</v>
      </c>
      <c r="C832" s="738" t="s">
        <v>2209</v>
      </c>
      <c r="D832" s="819" t="s">
        <v>3275</v>
      </c>
      <c r="E832" s="820" t="s">
        <v>2232</v>
      </c>
      <c r="F832" s="738" t="s">
        <v>2204</v>
      </c>
      <c r="G832" s="738" t="s">
        <v>2265</v>
      </c>
      <c r="H832" s="738" t="s">
        <v>562</v>
      </c>
      <c r="I832" s="738" t="s">
        <v>3265</v>
      </c>
      <c r="J832" s="738" t="s">
        <v>3266</v>
      </c>
      <c r="K832" s="738" t="s">
        <v>3267</v>
      </c>
      <c r="L832" s="739">
        <v>218.41</v>
      </c>
      <c r="M832" s="739">
        <v>218.41</v>
      </c>
      <c r="N832" s="738">
        <v>1</v>
      </c>
      <c r="O832" s="821">
        <v>1</v>
      </c>
      <c r="P832" s="739">
        <v>218.41</v>
      </c>
      <c r="Q832" s="754">
        <v>1</v>
      </c>
      <c r="R832" s="738">
        <v>1</v>
      </c>
      <c r="S832" s="754">
        <v>1</v>
      </c>
      <c r="T832" s="821">
        <v>1</v>
      </c>
      <c r="U832" s="777">
        <v>1</v>
      </c>
    </row>
    <row r="833" spans="1:21" ht="14.4" customHeight="1" x14ac:dyDescent="0.3">
      <c r="A833" s="737">
        <v>7</v>
      </c>
      <c r="B833" s="738" t="s">
        <v>1972</v>
      </c>
      <c r="C833" s="738" t="s">
        <v>2209</v>
      </c>
      <c r="D833" s="819" t="s">
        <v>3275</v>
      </c>
      <c r="E833" s="820" t="s">
        <v>2232</v>
      </c>
      <c r="F833" s="738" t="s">
        <v>2204</v>
      </c>
      <c r="G833" s="738" t="s">
        <v>2436</v>
      </c>
      <c r="H833" s="738" t="s">
        <v>607</v>
      </c>
      <c r="I833" s="738" t="s">
        <v>3268</v>
      </c>
      <c r="J833" s="738" t="s">
        <v>2063</v>
      </c>
      <c r="K833" s="738" t="s">
        <v>3269</v>
      </c>
      <c r="L833" s="739">
        <v>16.09</v>
      </c>
      <c r="M833" s="739">
        <v>48.269999999999996</v>
      </c>
      <c r="N833" s="738">
        <v>3</v>
      </c>
      <c r="O833" s="821">
        <v>0.5</v>
      </c>
      <c r="P833" s="739"/>
      <c r="Q833" s="754">
        <v>0</v>
      </c>
      <c r="R833" s="738"/>
      <c r="S833" s="754">
        <v>0</v>
      </c>
      <c r="T833" s="821"/>
      <c r="U833" s="777">
        <v>0</v>
      </c>
    </row>
    <row r="834" spans="1:21" ht="14.4" customHeight="1" x14ac:dyDescent="0.3">
      <c r="A834" s="737">
        <v>7</v>
      </c>
      <c r="B834" s="738" t="s">
        <v>1972</v>
      </c>
      <c r="C834" s="738" t="s">
        <v>2209</v>
      </c>
      <c r="D834" s="819" t="s">
        <v>3275</v>
      </c>
      <c r="E834" s="820" t="s">
        <v>2226</v>
      </c>
      <c r="F834" s="738" t="s">
        <v>2204</v>
      </c>
      <c r="G834" s="738" t="s">
        <v>2517</v>
      </c>
      <c r="H834" s="738" t="s">
        <v>562</v>
      </c>
      <c r="I834" s="738" t="s">
        <v>2722</v>
      </c>
      <c r="J834" s="738" t="s">
        <v>2519</v>
      </c>
      <c r="K834" s="738" t="s">
        <v>2723</v>
      </c>
      <c r="L834" s="739">
        <v>32.28</v>
      </c>
      <c r="M834" s="739">
        <v>32.28</v>
      </c>
      <c r="N834" s="738">
        <v>1</v>
      </c>
      <c r="O834" s="821">
        <v>0.5</v>
      </c>
      <c r="P834" s="739">
        <v>32.28</v>
      </c>
      <c r="Q834" s="754">
        <v>1</v>
      </c>
      <c r="R834" s="738">
        <v>1</v>
      </c>
      <c r="S834" s="754">
        <v>1</v>
      </c>
      <c r="T834" s="821">
        <v>0.5</v>
      </c>
      <c r="U834" s="777">
        <v>1</v>
      </c>
    </row>
    <row r="835" spans="1:21" ht="14.4" customHeight="1" x14ac:dyDescent="0.3">
      <c r="A835" s="737">
        <v>7</v>
      </c>
      <c r="B835" s="738" t="s">
        <v>1972</v>
      </c>
      <c r="C835" s="738" t="s">
        <v>2209</v>
      </c>
      <c r="D835" s="819" t="s">
        <v>3275</v>
      </c>
      <c r="E835" s="820" t="s">
        <v>2226</v>
      </c>
      <c r="F835" s="738" t="s">
        <v>2204</v>
      </c>
      <c r="G835" s="738" t="s">
        <v>2517</v>
      </c>
      <c r="H835" s="738" t="s">
        <v>562</v>
      </c>
      <c r="I835" s="738" t="s">
        <v>2876</v>
      </c>
      <c r="J835" s="738" t="s">
        <v>2519</v>
      </c>
      <c r="K835" s="738" t="s">
        <v>2877</v>
      </c>
      <c r="L835" s="739">
        <v>0</v>
      </c>
      <c r="M835" s="739">
        <v>0</v>
      </c>
      <c r="N835" s="738">
        <v>3</v>
      </c>
      <c r="O835" s="821">
        <v>0.5</v>
      </c>
      <c r="P835" s="739">
        <v>0</v>
      </c>
      <c r="Q835" s="754"/>
      <c r="R835" s="738">
        <v>3</v>
      </c>
      <c r="S835" s="754">
        <v>1</v>
      </c>
      <c r="T835" s="821">
        <v>0.5</v>
      </c>
      <c r="U835" s="777">
        <v>1</v>
      </c>
    </row>
    <row r="836" spans="1:21" ht="14.4" customHeight="1" x14ac:dyDescent="0.3">
      <c r="A836" s="737">
        <v>7</v>
      </c>
      <c r="B836" s="738" t="s">
        <v>1972</v>
      </c>
      <c r="C836" s="738" t="s">
        <v>2209</v>
      </c>
      <c r="D836" s="819" t="s">
        <v>3275</v>
      </c>
      <c r="E836" s="820" t="s">
        <v>2226</v>
      </c>
      <c r="F836" s="738" t="s">
        <v>2204</v>
      </c>
      <c r="G836" s="738" t="s">
        <v>2567</v>
      </c>
      <c r="H836" s="738" t="s">
        <v>562</v>
      </c>
      <c r="I836" s="738" t="s">
        <v>2568</v>
      </c>
      <c r="J836" s="738" t="s">
        <v>2569</v>
      </c>
      <c r="K836" s="738" t="s">
        <v>2570</v>
      </c>
      <c r="L836" s="739">
        <v>55.77</v>
      </c>
      <c r="M836" s="739">
        <v>446.16</v>
      </c>
      <c r="N836" s="738">
        <v>8</v>
      </c>
      <c r="O836" s="821">
        <v>4</v>
      </c>
      <c r="P836" s="739">
        <v>446.16</v>
      </c>
      <c r="Q836" s="754">
        <v>1</v>
      </c>
      <c r="R836" s="738">
        <v>8</v>
      </c>
      <c r="S836" s="754">
        <v>1</v>
      </c>
      <c r="T836" s="821">
        <v>4</v>
      </c>
      <c r="U836" s="777">
        <v>1</v>
      </c>
    </row>
    <row r="837" spans="1:21" ht="14.4" customHeight="1" x14ac:dyDescent="0.3">
      <c r="A837" s="737">
        <v>7</v>
      </c>
      <c r="B837" s="738" t="s">
        <v>1972</v>
      </c>
      <c r="C837" s="738" t="s">
        <v>2209</v>
      </c>
      <c r="D837" s="819" t="s">
        <v>3275</v>
      </c>
      <c r="E837" s="820" t="s">
        <v>2226</v>
      </c>
      <c r="F837" s="738" t="s">
        <v>2204</v>
      </c>
      <c r="G837" s="738" t="s">
        <v>2573</v>
      </c>
      <c r="H837" s="738" t="s">
        <v>562</v>
      </c>
      <c r="I837" s="738" t="s">
        <v>2574</v>
      </c>
      <c r="J837" s="738" t="s">
        <v>2575</v>
      </c>
      <c r="K837" s="738" t="s">
        <v>2576</v>
      </c>
      <c r="L837" s="739">
        <v>754.04</v>
      </c>
      <c r="M837" s="739">
        <v>3016.16</v>
      </c>
      <c r="N837" s="738">
        <v>4</v>
      </c>
      <c r="O837" s="821">
        <v>1</v>
      </c>
      <c r="P837" s="739">
        <v>3016.16</v>
      </c>
      <c r="Q837" s="754">
        <v>1</v>
      </c>
      <c r="R837" s="738">
        <v>4</v>
      </c>
      <c r="S837" s="754">
        <v>1</v>
      </c>
      <c r="T837" s="821">
        <v>1</v>
      </c>
      <c r="U837" s="777">
        <v>1</v>
      </c>
    </row>
    <row r="838" spans="1:21" ht="14.4" customHeight="1" x14ac:dyDescent="0.3">
      <c r="A838" s="737">
        <v>7</v>
      </c>
      <c r="B838" s="738" t="s">
        <v>1972</v>
      </c>
      <c r="C838" s="738" t="s">
        <v>2209</v>
      </c>
      <c r="D838" s="819" t="s">
        <v>3275</v>
      </c>
      <c r="E838" s="820" t="s">
        <v>2226</v>
      </c>
      <c r="F838" s="738" t="s">
        <v>2204</v>
      </c>
      <c r="G838" s="738" t="s">
        <v>2573</v>
      </c>
      <c r="H838" s="738" t="s">
        <v>562</v>
      </c>
      <c r="I838" s="738" t="s">
        <v>2736</v>
      </c>
      <c r="J838" s="738" t="s">
        <v>2575</v>
      </c>
      <c r="K838" s="738" t="s">
        <v>2737</v>
      </c>
      <c r="L838" s="739">
        <v>1131.06</v>
      </c>
      <c r="M838" s="739">
        <v>5655.2999999999993</v>
      </c>
      <c r="N838" s="738">
        <v>5</v>
      </c>
      <c r="O838" s="821">
        <v>1</v>
      </c>
      <c r="P838" s="739">
        <v>5655.2999999999993</v>
      </c>
      <c r="Q838" s="754">
        <v>1</v>
      </c>
      <c r="R838" s="738">
        <v>5</v>
      </c>
      <c r="S838" s="754">
        <v>1</v>
      </c>
      <c r="T838" s="821">
        <v>1</v>
      </c>
      <c r="U838" s="777">
        <v>1</v>
      </c>
    </row>
    <row r="839" spans="1:21" ht="14.4" customHeight="1" x14ac:dyDescent="0.3">
      <c r="A839" s="737">
        <v>7</v>
      </c>
      <c r="B839" s="738" t="s">
        <v>1972</v>
      </c>
      <c r="C839" s="738" t="s">
        <v>2209</v>
      </c>
      <c r="D839" s="819" t="s">
        <v>3275</v>
      </c>
      <c r="E839" s="820" t="s">
        <v>2226</v>
      </c>
      <c r="F839" s="738" t="s">
        <v>2204</v>
      </c>
      <c r="G839" s="738" t="s">
        <v>2354</v>
      </c>
      <c r="H839" s="738" t="s">
        <v>562</v>
      </c>
      <c r="I839" s="738" t="s">
        <v>2969</v>
      </c>
      <c r="J839" s="738" t="s">
        <v>2356</v>
      </c>
      <c r="K839" s="738" t="s">
        <v>2970</v>
      </c>
      <c r="L839" s="739">
        <v>140.94999999999999</v>
      </c>
      <c r="M839" s="739">
        <v>140.94999999999999</v>
      </c>
      <c r="N839" s="738">
        <v>1</v>
      </c>
      <c r="O839" s="821">
        <v>0.5</v>
      </c>
      <c r="P839" s="739">
        <v>140.94999999999999</v>
      </c>
      <c r="Q839" s="754">
        <v>1</v>
      </c>
      <c r="R839" s="738">
        <v>1</v>
      </c>
      <c r="S839" s="754">
        <v>1</v>
      </c>
      <c r="T839" s="821">
        <v>0.5</v>
      </c>
      <c r="U839" s="777">
        <v>1</v>
      </c>
    </row>
    <row r="840" spans="1:21" ht="14.4" customHeight="1" x14ac:dyDescent="0.3">
      <c r="A840" s="737">
        <v>7</v>
      </c>
      <c r="B840" s="738" t="s">
        <v>1972</v>
      </c>
      <c r="C840" s="738" t="s">
        <v>2209</v>
      </c>
      <c r="D840" s="819" t="s">
        <v>3275</v>
      </c>
      <c r="E840" s="820" t="s">
        <v>2226</v>
      </c>
      <c r="F840" s="738" t="s">
        <v>2204</v>
      </c>
      <c r="G840" s="738" t="s">
        <v>2580</v>
      </c>
      <c r="H840" s="738" t="s">
        <v>562</v>
      </c>
      <c r="I840" s="738" t="s">
        <v>2742</v>
      </c>
      <c r="J840" s="738" t="s">
        <v>2591</v>
      </c>
      <c r="K840" s="738" t="s">
        <v>2743</v>
      </c>
      <c r="L840" s="739">
        <v>1938.97</v>
      </c>
      <c r="M840" s="739">
        <v>11633.82</v>
      </c>
      <c r="N840" s="738">
        <v>6</v>
      </c>
      <c r="O840" s="821">
        <v>1</v>
      </c>
      <c r="P840" s="739">
        <v>11633.82</v>
      </c>
      <c r="Q840" s="754">
        <v>1</v>
      </c>
      <c r="R840" s="738">
        <v>6</v>
      </c>
      <c r="S840" s="754">
        <v>1</v>
      </c>
      <c r="T840" s="821">
        <v>1</v>
      </c>
      <c r="U840" s="777">
        <v>1</v>
      </c>
    </row>
    <row r="841" spans="1:21" ht="14.4" customHeight="1" x14ac:dyDescent="0.3">
      <c r="A841" s="737">
        <v>7</v>
      </c>
      <c r="B841" s="738" t="s">
        <v>1972</v>
      </c>
      <c r="C841" s="738" t="s">
        <v>2209</v>
      </c>
      <c r="D841" s="819" t="s">
        <v>3275</v>
      </c>
      <c r="E841" s="820" t="s">
        <v>2226</v>
      </c>
      <c r="F841" s="738" t="s">
        <v>2204</v>
      </c>
      <c r="G841" s="738" t="s">
        <v>2580</v>
      </c>
      <c r="H841" s="738" t="s">
        <v>562</v>
      </c>
      <c r="I841" s="738" t="s">
        <v>2581</v>
      </c>
      <c r="J841" s="738" t="s">
        <v>2582</v>
      </c>
      <c r="K841" s="738" t="s">
        <v>2583</v>
      </c>
      <c r="L841" s="739">
        <v>1454.23</v>
      </c>
      <c r="M841" s="739">
        <v>8725.380000000001</v>
      </c>
      <c r="N841" s="738">
        <v>6</v>
      </c>
      <c r="O841" s="821">
        <v>1</v>
      </c>
      <c r="P841" s="739">
        <v>8725.380000000001</v>
      </c>
      <c r="Q841" s="754">
        <v>1</v>
      </c>
      <c r="R841" s="738">
        <v>6</v>
      </c>
      <c r="S841" s="754">
        <v>1</v>
      </c>
      <c r="T841" s="821">
        <v>1</v>
      </c>
      <c r="U841" s="777">
        <v>1</v>
      </c>
    </row>
    <row r="842" spans="1:21" ht="14.4" customHeight="1" x14ac:dyDescent="0.3">
      <c r="A842" s="737">
        <v>7</v>
      </c>
      <c r="B842" s="738" t="s">
        <v>1972</v>
      </c>
      <c r="C842" s="738" t="s">
        <v>2209</v>
      </c>
      <c r="D842" s="819" t="s">
        <v>3275</v>
      </c>
      <c r="E842" s="820" t="s">
        <v>2226</v>
      </c>
      <c r="F842" s="738" t="s">
        <v>2204</v>
      </c>
      <c r="G842" s="738" t="s">
        <v>2580</v>
      </c>
      <c r="H842" s="738" t="s">
        <v>562</v>
      </c>
      <c r="I842" s="738" t="s">
        <v>2584</v>
      </c>
      <c r="J842" s="738" t="s">
        <v>2585</v>
      </c>
      <c r="K842" s="738" t="s">
        <v>2586</v>
      </c>
      <c r="L842" s="739">
        <v>1938.97</v>
      </c>
      <c r="M842" s="739">
        <v>11633.82</v>
      </c>
      <c r="N842" s="738">
        <v>6</v>
      </c>
      <c r="O842" s="821">
        <v>1</v>
      </c>
      <c r="P842" s="739">
        <v>11633.82</v>
      </c>
      <c r="Q842" s="754">
        <v>1</v>
      </c>
      <c r="R842" s="738">
        <v>6</v>
      </c>
      <c r="S842" s="754">
        <v>1</v>
      </c>
      <c r="T842" s="821">
        <v>1</v>
      </c>
      <c r="U842" s="777">
        <v>1</v>
      </c>
    </row>
    <row r="843" spans="1:21" ht="14.4" customHeight="1" x14ac:dyDescent="0.3">
      <c r="A843" s="737">
        <v>7</v>
      </c>
      <c r="B843" s="738" t="s">
        <v>1972</v>
      </c>
      <c r="C843" s="738" t="s">
        <v>2209</v>
      </c>
      <c r="D843" s="819" t="s">
        <v>3275</v>
      </c>
      <c r="E843" s="820" t="s">
        <v>2226</v>
      </c>
      <c r="F843" s="738" t="s">
        <v>2204</v>
      </c>
      <c r="G843" s="738" t="s">
        <v>2580</v>
      </c>
      <c r="H843" s="738" t="s">
        <v>562</v>
      </c>
      <c r="I843" s="738" t="s">
        <v>2700</v>
      </c>
      <c r="J843" s="738" t="s">
        <v>2591</v>
      </c>
      <c r="K843" s="738" t="s">
        <v>2589</v>
      </c>
      <c r="L843" s="739">
        <v>484.75</v>
      </c>
      <c r="M843" s="739">
        <v>2908.5</v>
      </c>
      <c r="N843" s="738">
        <v>6</v>
      </c>
      <c r="O843" s="821">
        <v>1</v>
      </c>
      <c r="P843" s="739">
        <v>2908.5</v>
      </c>
      <c r="Q843" s="754">
        <v>1</v>
      </c>
      <c r="R843" s="738">
        <v>6</v>
      </c>
      <c r="S843" s="754">
        <v>1</v>
      </c>
      <c r="T843" s="821">
        <v>1</v>
      </c>
      <c r="U843" s="777">
        <v>1</v>
      </c>
    </row>
    <row r="844" spans="1:21" ht="14.4" customHeight="1" x14ac:dyDescent="0.3">
      <c r="A844" s="737">
        <v>7</v>
      </c>
      <c r="B844" s="738" t="s">
        <v>1972</v>
      </c>
      <c r="C844" s="738" t="s">
        <v>2209</v>
      </c>
      <c r="D844" s="819" t="s">
        <v>3275</v>
      </c>
      <c r="E844" s="820" t="s">
        <v>2226</v>
      </c>
      <c r="F844" s="738" t="s">
        <v>2204</v>
      </c>
      <c r="G844" s="738" t="s">
        <v>2292</v>
      </c>
      <c r="H844" s="738" t="s">
        <v>562</v>
      </c>
      <c r="I844" s="738" t="s">
        <v>2593</v>
      </c>
      <c r="J844" s="738" t="s">
        <v>2294</v>
      </c>
      <c r="K844" s="738" t="s">
        <v>2594</v>
      </c>
      <c r="L844" s="739">
        <v>537.12</v>
      </c>
      <c r="M844" s="739">
        <v>537.12</v>
      </c>
      <c r="N844" s="738">
        <v>1</v>
      </c>
      <c r="O844" s="821">
        <v>1</v>
      </c>
      <c r="P844" s="739">
        <v>537.12</v>
      </c>
      <c r="Q844" s="754">
        <v>1</v>
      </c>
      <c r="R844" s="738">
        <v>1</v>
      </c>
      <c r="S844" s="754">
        <v>1</v>
      </c>
      <c r="T844" s="821">
        <v>1</v>
      </c>
      <c r="U844" s="777">
        <v>1</v>
      </c>
    </row>
    <row r="845" spans="1:21" ht="14.4" customHeight="1" x14ac:dyDescent="0.3">
      <c r="A845" s="737">
        <v>7</v>
      </c>
      <c r="B845" s="738" t="s">
        <v>1972</v>
      </c>
      <c r="C845" s="738" t="s">
        <v>2209</v>
      </c>
      <c r="D845" s="819" t="s">
        <v>3275</v>
      </c>
      <c r="E845" s="820" t="s">
        <v>2226</v>
      </c>
      <c r="F845" s="738" t="s">
        <v>2204</v>
      </c>
      <c r="G845" s="738" t="s">
        <v>2292</v>
      </c>
      <c r="H845" s="738" t="s">
        <v>562</v>
      </c>
      <c r="I845" s="738" t="s">
        <v>2293</v>
      </c>
      <c r="J845" s="738" t="s">
        <v>2294</v>
      </c>
      <c r="K845" s="738" t="s">
        <v>2295</v>
      </c>
      <c r="L845" s="739">
        <v>848.49</v>
      </c>
      <c r="M845" s="739">
        <v>2545.4700000000003</v>
      </c>
      <c r="N845" s="738">
        <v>3</v>
      </c>
      <c r="O845" s="821">
        <v>0.5</v>
      </c>
      <c r="P845" s="739">
        <v>2545.4700000000003</v>
      </c>
      <c r="Q845" s="754">
        <v>1</v>
      </c>
      <c r="R845" s="738">
        <v>3</v>
      </c>
      <c r="S845" s="754">
        <v>1</v>
      </c>
      <c r="T845" s="821">
        <v>0.5</v>
      </c>
      <c r="U845" s="777">
        <v>1</v>
      </c>
    </row>
    <row r="846" spans="1:21" ht="14.4" customHeight="1" x14ac:dyDescent="0.3">
      <c r="A846" s="737">
        <v>7</v>
      </c>
      <c r="B846" s="738" t="s">
        <v>1972</v>
      </c>
      <c r="C846" s="738" t="s">
        <v>2209</v>
      </c>
      <c r="D846" s="819" t="s">
        <v>3275</v>
      </c>
      <c r="E846" s="820" t="s">
        <v>2226</v>
      </c>
      <c r="F846" s="738" t="s">
        <v>2204</v>
      </c>
      <c r="G846" s="738" t="s">
        <v>2597</v>
      </c>
      <c r="H846" s="738" t="s">
        <v>562</v>
      </c>
      <c r="I846" s="738" t="s">
        <v>2598</v>
      </c>
      <c r="J846" s="738" t="s">
        <v>2599</v>
      </c>
      <c r="K846" s="738" t="s">
        <v>2600</v>
      </c>
      <c r="L846" s="739">
        <v>0</v>
      </c>
      <c r="M846" s="739">
        <v>0</v>
      </c>
      <c r="N846" s="738">
        <v>2</v>
      </c>
      <c r="O846" s="821">
        <v>1</v>
      </c>
      <c r="P846" s="739">
        <v>0</v>
      </c>
      <c r="Q846" s="754"/>
      <c r="R846" s="738">
        <v>1</v>
      </c>
      <c r="S846" s="754">
        <v>0.5</v>
      </c>
      <c r="T846" s="821">
        <v>0.5</v>
      </c>
      <c r="U846" s="777">
        <v>0.5</v>
      </c>
    </row>
    <row r="847" spans="1:21" ht="14.4" customHeight="1" x14ac:dyDescent="0.3">
      <c r="A847" s="737">
        <v>7</v>
      </c>
      <c r="B847" s="738" t="s">
        <v>1972</v>
      </c>
      <c r="C847" s="738" t="s">
        <v>2209</v>
      </c>
      <c r="D847" s="819" t="s">
        <v>3275</v>
      </c>
      <c r="E847" s="820" t="s">
        <v>2226</v>
      </c>
      <c r="F847" s="738" t="s">
        <v>2204</v>
      </c>
      <c r="G847" s="738" t="s">
        <v>2537</v>
      </c>
      <c r="H847" s="738" t="s">
        <v>562</v>
      </c>
      <c r="I847" s="738" t="s">
        <v>3134</v>
      </c>
      <c r="J847" s="738" t="s">
        <v>2539</v>
      </c>
      <c r="K847" s="738"/>
      <c r="L847" s="739">
        <v>0</v>
      </c>
      <c r="M847" s="739">
        <v>0</v>
      </c>
      <c r="N847" s="738">
        <v>2</v>
      </c>
      <c r="O847" s="821">
        <v>1</v>
      </c>
      <c r="P847" s="739"/>
      <c r="Q847" s="754"/>
      <c r="R847" s="738"/>
      <c r="S847" s="754">
        <v>0</v>
      </c>
      <c r="T847" s="821"/>
      <c r="U847" s="777">
        <v>0</v>
      </c>
    </row>
    <row r="848" spans="1:21" ht="14.4" customHeight="1" x14ac:dyDescent="0.3">
      <c r="A848" s="737">
        <v>7</v>
      </c>
      <c r="B848" s="738" t="s">
        <v>1972</v>
      </c>
      <c r="C848" s="738" t="s">
        <v>2209</v>
      </c>
      <c r="D848" s="819" t="s">
        <v>3275</v>
      </c>
      <c r="E848" s="820" t="s">
        <v>2226</v>
      </c>
      <c r="F848" s="738" t="s">
        <v>2204</v>
      </c>
      <c r="G848" s="738" t="s">
        <v>2898</v>
      </c>
      <c r="H848" s="738" t="s">
        <v>562</v>
      </c>
      <c r="I848" s="738" t="s">
        <v>2899</v>
      </c>
      <c r="J848" s="738" t="s">
        <v>824</v>
      </c>
      <c r="K848" s="738" t="s">
        <v>2900</v>
      </c>
      <c r="L848" s="739">
        <v>0</v>
      </c>
      <c r="M848" s="739">
        <v>0</v>
      </c>
      <c r="N848" s="738">
        <v>1</v>
      </c>
      <c r="O848" s="821">
        <v>0.5</v>
      </c>
      <c r="P848" s="739">
        <v>0</v>
      </c>
      <c r="Q848" s="754"/>
      <c r="R848" s="738">
        <v>1</v>
      </c>
      <c r="S848" s="754">
        <v>1</v>
      </c>
      <c r="T848" s="821">
        <v>0.5</v>
      </c>
      <c r="U848" s="777">
        <v>1</v>
      </c>
    </row>
    <row r="849" spans="1:21" ht="14.4" customHeight="1" x14ac:dyDescent="0.3">
      <c r="A849" s="737">
        <v>7</v>
      </c>
      <c r="B849" s="738" t="s">
        <v>1972</v>
      </c>
      <c r="C849" s="738" t="s">
        <v>2209</v>
      </c>
      <c r="D849" s="819" t="s">
        <v>3275</v>
      </c>
      <c r="E849" s="820" t="s">
        <v>2226</v>
      </c>
      <c r="F849" s="738" t="s">
        <v>2204</v>
      </c>
      <c r="G849" s="738" t="s">
        <v>2616</v>
      </c>
      <c r="H849" s="738" t="s">
        <v>607</v>
      </c>
      <c r="I849" s="738" t="s">
        <v>3002</v>
      </c>
      <c r="J849" s="738" t="s">
        <v>3003</v>
      </c>
      <c r="K849" s="738" t="s">
        <v>2775</v>
      </c>
      <c r="L849" s="739">
        <v>70.05</v>
      </c>
      <c r="M849" s="739">
        <v>70.05</v>
      </c>
      <c r="N849" s="738">
        <v>1</v>
      </c>
      <c r="O849" s="821">
        <v>1</v>
      </c>
      <c r="P849" s="739"/>
      <c r="Q849" s="754">
        <v>0</v>
      </c>
      <c r="R849" s="738"/>
      <c r="S849" s="754">
        <v>0</v>
      </c>
      <c r="T849" s="821"/>
      <c r="U849" s="777">
        <v>0</v>
      </c>
    </row>
    <row r="850" spans="1:21" ht="14.4" customHeight="1" x14ac:dyDescent="0.3">
      <c r="A850" s="737">
        <v>7</v>
      </c>
      <c r="B850" s="738" t="s">
        <v>1972</v>
      </c>
      <c r="C850" s="738" t="s">
        <v>2209</v>
      </c>
      <c r="D850" s="819" t="s">
        <v>3275</v>
      </c>
      <c r="E850" s="820" t="s">
        <v>2226</v>
      </c>
      <c r="F850" s="738" t="s">
        <v>2204</v>
      </c>
      <c r="G850" s="738" t="s">
        <v>2776</v>
      </c>
      <c r="H850" s="738" t="s">
        <v>562</v>
      </c>
      <c r="I850" s="738" t="s">
        <v>1022</v>
      </c>
      <c r="J850" s="738" t="s">
        <v>2777</v>
      </c>
      <c r="K850" s="738" t="s">
        <v>2778</v>
      </c>
      <c r="L850" s="739">
        <v>38.590000000000003</v>
      </c>
      <c r="M850" s="739">
        <v>38.590000000000003</v>
      </c>
      <c r="N850" s="738">
        <v>1</v>
      </c>
      <c r="O850" s="821">
        <v>0.5</v>
      </c>
      <c r="P850" s="739">
        <v>38.590000000000003</v>
      </c>
      <c r="Q850" s="754">
        <v>1</v>
      </c>
      <c r="R850" s="738">
        <v>1</v>
      </c>
      <c r="S850" s="754">
        <v>1</v>
      </c>
      <c r="T850" s="821">
        <v>0.5</v>
      </c>
      <c r="U850" s="777">
        <v>1</v>
      </c>
    </row>
    <row r="851" spans="1:21" ht="14.4" customHeight="1" x14ac:dyDescent="0.3">
      <c r="A851" s="737">
        <v>7</v>
      </c>
      <c r="B851" s="738" t="s">
        <v>1972</v>
      </c>
      <c r="C851" s="738" t="s">
        <v>2209</v>
      </c>
      <c r="D851" s="819" t="s">
        <v>3275</v>
      </c>
      <c r="E851" s="820" t="s">
        <v>2226</v>
      </c>
      <c r="F851" s="738" t="s">
        <v>2204</v>
      </c>
      <c r="G851" s="738" t="s">
        <v>2487</v>
      </c>
      <c r="H851" s="738" t="s">
        <v>562</v>
      </c>
      <c r="I851" s="738" t="s">
        <v>3221</v>
      </c>
      <c r="J851" s="738" t="s">
        <v>3222</v>
      </c>
      <c r="K851" s="738" t="s">
        <v>3223</v>
      </c>
      <c r="L851" s="739">
        <v>0</v>
      </c>
      <c r="M851" s="739">
        <v>0</v>
      </c>
      <c r="N851" s="738">
        <v>1</v>
      </c>
      <c r="O851" s="821">
        <v>0.5</v>
      </c>
      <c r="P851" s="739">
        <v>0</v>
      </c>
      <c r="Q851" s="754"/>
      <c r="R851" s="738">
        <v>1</v>
      </c>
      <c r="S851" s="754">
        <v>1</v>
      </c>
      <c r="T851" s="821">
        <v>0.5</v>
      </c>
      <c r="U851" s="777">
        <v>1</v>
      </c>
    </row>
    <row r="852" spans="1:21" ht="14.4" customHeight="1" x14ac:dyDescent="0.3">
      <c r="A852" s="737">
        <v>7</v>
      </c>
      <c r="B852" s="738" t="s">
        <v>1972</v>
      </c>
      <c r="C852" s="738" t="s">
        <v>2209</v>
      </c>
      <c r="D852" s="819" t="s">
        <v>3275</v>
      </c>
      <c r="E852" s="820" t="s">
        <v>2226</v>
      </c>
      <c r="F852" s="738" t="s">
        <v>2204</v>
      </c>
      <c r="G852" s="738" t="s">
        <v>2625</v>
      </c>
      <c r="H852" s="738" t="s">
        <v>562</v>
      </c>
      <c r="I852" s="738" t="s">
        <v>2626</v>
      </c>
      <c r="J852" s="738" t="s">
        <v>2627</v>
      </c>
      <c r="K852" s="738" t="s">
        <v>2628</v>
      </c>
      <c r="L852" s="739">
        <v>155.24</v>
      </c>
      <c r="M852" s="739">
        <v>155.24</v>
      </c>
      <c r="N852" s="738">
        <v>1</v>
      </c>
      <c r="O852" s="821">
        <v>1</v>
      </c>
      <c r="P852" s="739"/>
      <c r="Q852" s="754">
        <v>0</v>
      </c>
      <c r="R852" s="738"/>
      <c r="S852" s="754">
        <v>0</v>
      </c>
      <c r="T852" s="821"/>
      <c r="U852" s="777">
        <v>0</v>
      </c>
    </row>
    <row r="853" spans="1:21" ht="14.4" customHeight="1" x14ac:dyDescent="0.3">
      <c r="A853" s="737">
        <v>7</v>
      </c>
      <c r="B853" s="738" t="s">
        <v>1972</v>
      </c>
      <c r="C853" s="738" t="s">
        <v>2209</v>
      </c>
      <c r="D853" s="819" t="s">
        <v>3275</v>
      </c>
      <c r="E853" s="820" t="s">
        <v>2226</v>
      </c>
      <c r="F853" s="738" t="s">
        <v>2204</v>
      </c>
      <c r="G853" s="738" t="s">
        <v>2911</v>
      </c>
      <c r="H853" s="738" t="s">
        <v>562</v>
      </c>
      <c r="I853" s="738" t="s">
        <v>2912</v>
      </c>
      <c r="J853" s="738" t="s">
        <v>2913</v>
      </c>
      <c r="K853" s="738" t="s">
        <v>2914</v>
      </c>
      <c r="L853" s="739">
        <v>113.93</v>
      </c>
      <c r="M853" s="739">
        <v>113.93</v>
      </c>
      <c r="N853" s="738">
        <v>1</v>
      </c>
      <c r="O853" s="821">
        <v>1</v>
      </c>
      <c r="P853" s="739">
        <v>113.93</v>
      </c>
      <c r="Q853" s="754">
        <v>1</v>
      </c>
      <c r="R853" s="738">
        <v>1</v>
      </c>
      <c r="S853" s="754">
        <v>1</v>
      </c>
      <c r="T853" s="821">
        <v>1</v>
      </c>
      <c r="U853" s="777">
        <v>1</v>
      </c>
    </row>
    <row r="854" spans="1:21" ht="14.4" customHeight="1" x14ac:dyDescent="0.3">
      <c r="A854" s="737">
        <v>7</v>
      </c>
      <c r="B854" s="738" t="s">
        <v>1972</v>
      </c>
      <c r="C854" s="738" t="s">
        <v>2209</v>
      </c>
      <c r="D854" s="819" t="s">
        <v>3275</v>
      </c>
      <c r="E854" s="820" t="s">
        <v>2226</v>
      </c>
      <c r="F854" s="738" t="s">
        <v>2204</v>
      </c>
      <c r="G854" s="738" t="s">
        <v>2246</v>
      </c>
      <c r="H854" s="738" t="s">
        <v>562</v>
      </c>
      <c r="I854" s="738" t="s">
        <v>2247</v>
      </c>
      <c r="J854" s="738" t="s">
        <v>1317</v>
      </c>
      <c r="K854" s="738" t="s">
        <v>2248</v>
      </c>
      <c r="L854" s="739">
        <v>185.26</v>
      </c>
      <c r="M854" s="739">
        <v>185.26</v>
      </c>
      <c r="N854" s="738">
        <v>1</v>
      </c>
      <c r="O854" s="821">
        <v>0.5</v>
      </c>
      <c r="P854" s="739">
        <v>185.26</v>
      </c>
      <c r="Q854" s="754">
        <v>1</v>
      </c>
      <c r="R854" s="738">
        <v>1</v>
      </c>
      <c r="S854" s="754">
        <v>1</v>
      </c>
      <c r="T854" s="821">
        <v>0.5</v>
      </c>
      <c r="U854" s="777">
        <v>1</v>
      </c>
    </row>
    <row r="855" spans="1:21" ht="14.4" customHeight="1" x14ac:dyDescent="0.3">
      <c r="A855" s="737">
        <v>7</v>
      </c>
      <c r="B855" s="738" t="s">
        <v>1972</v>
      </c>
      <c r="C855" s="738" t="s">
        <v>2209</v>
      </c>
      <c r="D855" s="819" t="s">
        <v>3275</v>
      </c>
      <c r="E855" s="820" t="s">
        <v>2226</v>
      </c>
      <c r="F855" s="738" t="s">
        <v>2204</v>
      </c>
      <c r="G855" s="738" t="s">
        <v>2629</v>
      </c>
      <c r="H855" s="738" t="s">
        <v>562</v>
      </c>
      <c r="I855" s="738" t="s">
        <v>2633</v>
      </c>
      <c r="J855" s="738" t="s">
        <v>2631</v>
      </c>
      <c r="K855" s="738" t="s">
        <v>2634</v>
      </c>
      <c r="L855" s="739">
        <v>1677.3</v>
      </c>
      <c r="M855" s="739">
        <v>16773</v>
      </c>
      <c r="N855" s="738">
        <v>10</v>
      </c>
      <c r="O855" s="821">
        <v>2</v>
      </c>
      <c r="P855" s="739">
        <v>16773</v>
      </c>
      <c r="Q855" s="754">
        <v>1</v>
      </c>
      <c r="R855" s="738">
        <v>10</v>
      </c>
      <c r="S855" s="754">
        <v>1</v>
      </c>
      <c r="T855" s="821">
        <v>2</v>
      </c>
      <c r="U855" s="777">
        <v>1</v>
      </c>
    </row>
    <row r="856" spans="1:21" ht="14.4" customHeight="1" x14ac:dyDescent="0.3">
      <c r="A856" s="737">
        <v>7</v>
      </c>
      <c r="B856" s="738" t="s">
        <v>1972</v>
      </c>
      <c r="C856" s="738" t="s">
        <v>2209</v>
      </c>
      <c r="D856" s="819" t="s">
        <v>3275</v>
      </c>
      <c r="E856" s="820" t="s">
        <v>2226</v>
      </c>
      <c r="F856" s="738" t="s">
        <v>2204</v>
      </c>
      <c r="G856" s="738" t="s">
        <v>2629</v>
      </c>
      <c r="H856" s="738" t="s">
        <v>607</v>
      </c>
      <c r="I856" s="738" t="s">
        <v>2639</v>
      </c>
      <c r="J856" s="738" t="s">
        <v>2640</v>
      </c>
      <c r="K856" s="738" t="s">
        <v>2632</v>
      </c>
      <c r="L856" s="739">
        <v>583.70000000000005</v>
      </c>
      <c r="M856" s="739">
        <v>4669.6000000000004</v>
      </c>
      <c r="N856" s="738">
        <v>8</v>
      </c>
      <c r="O856" s="821">
        <v>2</v>
      </c>
      <c r="P856" s="739">
        <v>4669.6000000000004</v>
      </c>
      <c r="Q856" s="754">
        <v>1</v>
      </c>
      <c r="R856" s="738">
        <v>8</v>
      </c>
      <c r="S856" s="754">
        <v>1</v>
      </c>
      <c r="T856" s="821">
        <v>2</v>
      </c>
      <c r="U856" s="777">
        <v>1</v>
      </c>
    </row>
    <row r="857" spans="1:21" ht="14.4" customHeight="1" x14ac:dyDescent="0.3">
      <c r="A857" s="737">
        <v>7</v>
      </c>
      <c r="B857" s="738" t="s">
        <v>1972</v>
      </c>
      <c r="C857" s="738" t="s">
        <v>2209</v>
      </c>
      <c r="D857" s="819" t="s">
        <v>3275</v>
      </c>
      <c r="E857" s="820" t="s">
        <v>2226</v>
      </c>
      <c r="F857" s="738" t="s">
        <v>2204</v>
      </c>
      <c r="G857" s="738" t="s">
        <v>2629</v>
      </c>
      <c r="H857" s="738" t="s">
        <v>607</v>
      </c>
      <c r="I857" s="738" t="s">
        <v>2641</v>
      </c>
      <c r="J857" s="738" t="s">
        <v>2640</v>
      </c>
      <c r="K857" s="738" t="s">
        <v>2638</v>
      </c>
      <c r="L857" s="739">
        <v>908.53</v>
      </c>
      <c r="M857" s="739">
        <v>1817.06</v>
      </c>
      <c r="N857" s="738">
        <v>2</v>
      </c>
      <c r="O857" s="821">
        <v>1</v>
      </c>
      <c r="P857" s="739">
        <v>1817.06</v>
      </c>
      <c r="Q857" s="754">
        <v>1</v>
      </c>
      <c r="R857" s="738">
        <v>2</v>
      </c>
      <c r="S857" s="754">
        <v>1</v>
      </c>
      <c r="T857" s="821">
        <v>1</v>
      </c>
      <c r="U857" s="777">
        <v>1</v>
      </c>
    </row>
    <row r="858" spans="1:21" ht="14.4" customHeight="1" x14ac:dyDescent="0.3">
      <c r="A858" s="737">
        <v>7</v>
      </c>
      <c r="B858" s="738" t="s">
        <v>1972</v>
      </c>
      <c r="C858" s="738" t="s">
        <v>2209</v>
      </c>
      <c r="D858" s="819" t="s">
        <v>3275</v>
      </c>
      <c r="E858" s="820" t="s">
        <v>2226</v>
      </c>
      <c r="F858" s="738" t="s">
        <v>2204</v>
      </c>
      <c r="G858" s="738" t="s">
        <v>2642</v>
      </c>
      <c r="H858" s="738" t="s">
        <v>607</v>
      </c>
      <c r="I858" s="738" t="s">
        <v>2828</v>
      </c>
      <c r="J858" s="738" t="s">
        <v>2137</v>
      </c>
      <c r="K858" s="738" t="s">
        <v>2650</v>
      </c>
      <c r="L858" s="739">
        <v>1195.75</v>
      </c>
      <c r="M858" s="739">
        <v>7174.5</v>
      </c>
      <c r="N858" s="738">
        <v>6</v>
      </c>
      <c r="O858" s="821">
        <v>1</v>
      </c>
      <c r="P858" s="739">
        <v>7174.5</v>
      </c>
      <c r="Q858" s="754">
        <v>1</v>
      </c>
      <c r="R858" s="738">
        <v>6</v>
      </c>
      <c r="S858" s="754">
        <v>1</v>
      </c>
      <c r="T858" s="821">
        <v>1</v>
      </c>
      <c r="U858" s="777">
        <v>1</v>
      </c>
    </row>
    <row r="859" spans="1:21" ht="14.4" customHeight="1" x14ac:dyDescent="0.3">
      <c r="A859" s="737">
        <v>7</v>
      </c>
      <c r="B859" s="738" t="s">
        <v>1972</v>
      </c>
      <c r="C859" s="738" t="s">
        <v>2209</v>
      </c>
      <c r="D859" s="819" t="s">
        <v>3275</v>
      </c>
      <c r="E859" s="820" t="s">
        <v>2226</v>
      </c>
      <c r="F859" s="738" t="s">
        <v>2204</v>
      </c>
      <c r="G859" s="738" t="s">
        <v>2642</v>
      </c>
      <c r="H859" s="738" t="s">
        <v>562</v>
      </c>
      <c r="I859" s="738" t="s">
        <v>3270</v>
      </c>
      <c r="J859" s="738" t="s">
        <v>2137</v>
      </c>
      <c r="K859" s="738" t="s">
        <v>3271</v>
      </c>
      <c r="L859" s="739">
        <v>2573.2199999999998</v>
      </c>
      <c r="M859" s="739">
        <v>7719.66</v>
      </c>
      <c r="N859" s="738">
        <v>3</v>
      </c>
      <c r="O859" s="821">
        <v>1</v>
      </c>
      <c r="P859" s="739">
        <v>5146.4399999999996</v>
      </c>
      <c r="Q859" s="754">
        <v>0.66666666666666663</v>
      </c>
      <c r="R859" s="738">
        <v>2</v>
      </c>
      <c r="S859" s="754">
        <v>0.66666666666666663</v>
      </c>
      <c r="T859" s="821">
        <v>0.5</v>
      </c>
      <c r="U859" s="777">
        <v>0.5</v>
      </c>
    </row>
    <row r="860" spans="1:21" ht="14.4" customHeight="1" x14ac:dyDescent="0.3">
      <c r="A860" s="737">
        <v>7</v>
      </c>
      <c r="B860" s="738" t="s">
        <v>1972</v>
      </c>
      <c r="C860" s="738" t="s">
        <v>2209</v>
      </c>
      <c r="D860" s="819" t="s">
        <v>3275</v>
      </c>
      <c r="E860" s="820" t="s">
        <v>2226</v>
      </c>
      <c r="F860" s="738" t="s">
        <v>2204</v>
      </c>
      <c r="G860" s="738" t="s">
        <v>2563</v>
      </c>
      <c r="H860" s="738" t="s">
        <v>562</v>
      </c>
      <c r="I860" s="738" t="s">
        <v>3272</v>
      </c>
      <c r="J860" s="738" t="s">
        <v>2565</v>
      </c>
      <c r="K860" s="738" t="s">
        <v>3273</v>
      </c>
      <c r="L860" s="739">
        <v>60.39</v>
      </c>
      <c r="M860" s="739">
        <v>60.39</v>
      </c>
      <c r="N860" s="738">
        <v>1</v>
      </c>
      <c r="O860" s="821">
        <v>0.5</v>
      </c>
      <c r="P860" s="739">
        <v>60.39</v>
      </c>
      <c r="Q860" s="754">
        <v>1</v>
      </c>
      <c r="R860" s="738">
        <v>1</v>
      </c>
      <c r="S860" s="754">
        <v>1</v>
      </c>
      <c r="T860" s="821">
        <v>0.5</v>
      </c>
      <c r="U860" s="777">
        <v>1</v>
      </c>
    </row>
    <row r="861" spans="1:21" ht="14.4" customHeight="1" x14ac:dyDescent="0.3">
      <c r="A861" s="737">
        <v>7</v>
      </c>
      <c r="B861" s="738" t="s">
        <v>1972</v>
      </c>
      <c r="C861" s="738" t="s">
        <v>2209</v>
      </c>
      <c r="D861" s="819" t="s">
        <v>3275</v>
      </c>
      <c r="E861" s="820" t="s">
        <v>2226</v>
      </c>
      <c r="F861" s="738" t="s">
        <v>2204</v>
      </c>
      <c r="G861" s="738" t="s">
        <v>2651</v>
      </c>
      <c r="H861" s="738" t="s">
        <v>562</v>
      </c>
      <c r="I861" s="738" t="s">
        <v>2652</v>
      </c>
      <c r="J861" s="738" t="s">
        <v>2653</v>
      </c>
      <c r="K861" s="738" t="s">
        <v>2654</v>
      </c>
      <c r="L861" s="739">
        <v>908.53</v>
      </c>
      <c r="M861" s="739">
        <v>908.53</v>
      </c>
      <c r="N861" s="738">
        <v>1</v>
      </c>
      <c r="O861" s="821">
        <v>1</v>
      </c>
      <c r="P861" s="739"/>
      <c r="Q861" s="754">
        <v>0</v>
      </c>
      <c r="R861" s="738"/>
      <c r="S861" s="754">
        <v>0</v>
      </c>
      <c r="T861" s="821"/>
      <c r="U861" s="777">
        <v>0</v>
      </c>
    </row>
    <row r="862" spans="1:21" ht="14.4" customHeight="1" x14ac:dyDescent="0.3">
      <c r="A862" s="737">
        <v>7</v>
      </c>
      <c r="B862" s="738" t="s">
        <v>1972</v>
      </c>
      <c r="C862" s="738" t="s">
        <v>2209</v>
      </c>
      <c r="D862" s="819" t="s">
        <v>3275</v>
      </c>
      <c r="E862" s="820" t="s">
        <v>2226</v>
      </c>
      <c r="F862" s="738" t="s">
        <v>2204</v>
      </c>
      <c r="G862" s="738" t="s">
        <v>2651</v>
      </c>
      <c r="H862" s="738" t="s">
        <v>562</v>
      </c>
      <c r="I862" s="738" t="s">
        <v>2657</v>
      </c>
      <c r="J862" s="738" t="s">
        <v>2653</v>
      </c>
      <c r="K862" s="738" t="s">
        <v>2658</v>
      </c>
      <c r="L862" s="739">
        <v>1257.97</v>
      </c>
      <c r="M862" s="739">
        <v>1257.97</v>
      </c>
      <c r="N862" s="738">
        <v>1</v>
      </c>
      <c r="O862" s="821">
        <v>1</v>
      </c>
      <c r="P862" s="739"/>
      <c r="Q862" s="754">
        <v>0</v>
      </c>
      <c r="R862" s="738"/>
      <c r="S862" s="754">
        <v>0</v>
      </c>
      <c r="T862" s="821"/>
      <c r="U862" s="777">
        <v>0</v>
      </c>
    </row>
    <row r="863" spans="1:21" ht="14.4" customHeight="1" x14ac:dyDescent="0.3">
      <c r="A863" s="737">
        <v>7</v>
      </c>
      <c r="B863" s="738" t="s">
        <v>1972</v>
      </c>
      <c r="C863" s="738" t="s">
        <v>2209</v>
      </c>
      <c r="D863" s="819" t="s">
        <v>3275</v>
      </c>
      <c r="E863" s="820" t="s">
        <v>2226</v>
      </c>
      <c r="F863" s="738" t="s">
        <v>2204</v>
      </c>
      <c r="G863" s="738" t="s">
        <v>2651</v>
      </c>
      <c r="H863" s="738" t="s">
        <v>562</v>
      </c>
      <c r="I863" s="738" t="s">
        <v>2837</v>
      </c>
      <c r="J863" s="738" t="s">
        <v>2653</v>
      </c>
      <c r="K863" s="738" t="s">
        <v>2838</v>
      </c>
      <c r="L863" s="739">
        <v>0</v>
      </c>
      <c r="M863" s="739">
        <v>0</v>
      </c>
      <c r="N863" s="738">
        <v>2</v>
      </c>
      <c r="O863" s="821">
        <v>1</v>
      </c>
      <c r="P863" s="739"/>
      <c r="Q863" s="754"/>
      <c r="R863" s="738"/>
      <c r="S863" s="754">
        <v>0</v>
      </c>
      <c r="T863" s="821"/>
      <c r="U863" s="777">
        <v>0</v>
      </c>
    </row>
    <row r="864" spans="1:21" ht="14.4" customHeight="1" x14ac:dyDescent="0.3">
      <c r="A864" s="737">
        <v>7</v>
      </c>
      <c r="B864" s="738" t="s">
        <v>1972</v>
      </c>
      <c r="C864" s="738" t="s">
        <v>2209</v>
      </c>
      <c r="D864" s="819" t="s">
        <v>3275</v>
      </c>
      <c r="E864" s="820" t="s">
        <v>2226</v>
      </c>
      <c r="F864" s="738" t="s">
        <v>2204</v>
      </c>
      <c r="G864" s="738" t="s">
        <v>2651</v>
      </c>
      <c r="H864" s="738" t="s">
        <v>562</v>
      </c>
      <c r="I864" s="738" t="s">
        <v>3161</v>
      </c>
      <c r="J864" s="738" t="s">
        <v>2842</v>
      </c>
      <c r="K864" s="738" t="s">
        <v>3162</v>
      </c>
      <c r="L864" s="739">
        <v>151.43</v>
      </c>
      <c r="M864" s="739">
        <v>454.29</v>
      </c>
      <c r="N864" s="738">
        <v>3</v>
      </c>
      <c r="O864" s="821">
        <v>1</v>
      </c>
      <c r="P864" s="739">
        <v>454.29</v>
      </c>
      <c r="Q864" s="754">
        <v>1</v>
      </c>
      <c r="R864" s="738">
        <v>3</v>
      </c>
      <c r="S864" s="754">
        <v>1</v>
      </c>
      <c r="T864" s="821">
        <v>1</v>
      </c>
      <c r="U864" s="777">
        <v>1</v>
      </c>
    </row>
    <row r="865" spans="1:21" ht="14.4" customHeight="1" x14ac:dyDescent="0.3">
      <c r="A865" s="737">
        <v>7</v>
      </c>
      <c r="B865" s="738" t="s">
        <v>1972</v>
      </c>
      <c r="C865" s="738" t="s">
        <v>2209</v>
      </c>
      <c r="D865" s="819" t="s">
        <v>3275</v>
      </c>
      <c r="E865" s="820" t="s">
        <v>2226</v>
      </c>
      <c r="F865" s="738" t="s">
        <v>2204</v>
      </c>
      <c r="G865" s="738" t="s">
        <v>2319</v>
      </c>
      <c r="H865" s="738" t="s">
        <v>562</v>
      </c>
      <c r="I865" s="738" t="s">
        <v>3168</v>
      </c>
      <c r="J865" s="738" t="s">
        <v>3169</v>
      </c>
      <c r="K865" s="738" t="s">
        <v>2322</v>
      </c>
      <c r="L865" s="739">
        <v>187.92</v>
      </c>
      <c r="M865" s="739">
        <v>751.68</v>
      </c>
      <c r="N865" s="738">
        <v>4</v>
      </c>
      <c r="O865" s="821">
        <v>0.5</v>
      </c>
      <c r="P865" s="739"/>
      <c r="Q865" s="754">
        <v>0</v>
      </c>
      <c r="R865" s="738"/>
      <c r="S865" s="754">
        <v>0</v>
      </c>
      <c r="T865" s="821"/>
      <c r="U865" s="777">
        <v>0</v>
      </c>
    </row>
    <row r="866" spans="1:21" ht="14.4" customHeight="1" x14ac:dyDescent="0.3">
      <c r="A866" s="737">
        <v>7</v>
      </c>
      <c r="B866" s="738" t="s">
        <v>1972</v>
      </c>
      <c r="C866" s="738" t="s">
        <v>2209</v>
      </c>
      <c r="D866" s="819" t="s">
        <v>3275</v>
      </c>
      <c r="E866" s="820" t="s">
        <v>2226</v>
      </c>
      <c r="F866" s="738" t="s">
        <v>2204</v>
      </c>
      <c r="G866" s="738" t="s">
        <v>3063</v>
      </c>
      <c r="H866" s="738" t="s">
        <v>607</v>
      </c>
      <c r="I866" s="738" t="s">
        <v>3067</v>
      </c>
      <c r="J866" s="738" t="s">
        <v>3068</v>
      </c>
      <c r="K866" s="738" t="s">
        <v>3069</v>
      </c>
      <c r="L866" s="739">
        <v>80.53</v>
      </c>
      <c r="M866" s="739">
        <v>80.53</v>
      </c>
      <c r="N866" s="738">
        <v>1</v>
      </c>
      <c r="O866" s="821">
        <v>0.5</v>
      </c>
      <c r="P866" s="739">
        <v>80.53</v>
      </c>
      <c r="Q866" s="754">
        <v>1</v>
      </c>
      <c r="R866" s="738">
        <v>1</v>
      </c>
      <c r="S866" s="754">
        <v>1</v>
      </c>
      <c r="T866" s="821">
        <v>0.5</v>
      </c>
      <c r="U866" s="777">
        <v>1</v>
      </c>
    </row>
    <row r="867" spans="1:21" ht="14.4" customHeight="1" x14ac:dyDescent="0.3">
      <c r="A867" s="737">
        <v>7</v>
      </c>
      <c r="B867" s="738" t="s">
        <v>1972</v>
      </c>
      <c r="C867" s="738" t="s">
        <v>2209</v>
      </c>
      <c r="D867" s="819" t="s">
        <v>3275</v>
      </c>
      <c r="E867" s="820" t="s">
        <v>2226</v>
      </c>
      <c r="F867" s="738" t="s">
        <v>2204</v>
      </c>
      <c r="G867" s="738" t="s">
        <v>3063</v>
      </c>
      <c r="H867" s="738" t="s">
        <v>607</v>
      </c>
      <c r="I867" s="738" t="s">
        <v>3175</v>
      </c>
      <c r="J867" s="738" t="s">
        <v>3068</v>
      </c>
      <c r="K867" s="738" t="s">
        <v>3071</v>
      </c>
      <c r="L867" s="739">
        <v>161.06</v>
      </c>
      <c r="M867" s="739">
        <v>322.12</v>
      </c>
      <c r="N867" s="738">
        <v>2</v>
      </c>
      <c r="O867" s="821">
        <v>0.5</v>
      </c>
      <c r="P867" s="739">
        <v>322.12</v>
      </c>
      <c r="Q867" s="754">
        <v>1</v>
      </c>
      <c r="R867" s="738">
        <v>2</v>
      </c>
      <c r="S867" s="754">
        <v>1</v>
      </c>
      <c r="T867" s="821">
        <v>0.5</v>
      </c>
      <c r="U867" s="777">
        <v>1</v>
      </c>
    </row>
    <row r="868" spans="1:21" ht="14.4" customHeight="1" x14ac:dyDescent="0.3">
      <c r="A868" s="737">
        <v>7</v>
      </c>
      <c r="B868" s="738" t="s">
        <v>1972</v>
      </c>
      <c r="C868" s="738" t="s">
        <v>2209</v>
      </c>
      <c r="D868" s="819" t="s">
        <v>3275</v>
      </c>
      <c r="E868" s="820" t="s">
        <v>2226</v>
      </c>
      <c r="F868" s="738" t="s">
        <v>2204</v>
      </c>
      <c r="G868" s="738" t="s">
        <v>2268</v>
      </c>
      <c r="H868" s="738" t="s">
        <v>607</v>
      </c>
      <c r="I868" s="738" t="s">
        <v>1472</v>
      </c>
      <c r="J868" s="738" t="s">
        <v>1449</v>
      </c>
      <c r="K868" s="738" t="s">
        <v>2151</v>
      </c>
      <c r="L868" s="739">
        <v>0</v>
      </c>
      <c r="M868" s="739">
        <v>0</v>
      </c>
      <c r="N868" s="738">
        <v>2</v>
      </c>
      <c r="O868" s="821">
        <v>0.5</v>
      </c>
      <c r="P868" s="739"/>
      <c r="Q868" s="754"/>
      <c r="R868" s="738"/>
      <c r="S868" s="754">
        <v>0</v>
      </c>
      <c r="T868" s="821"/>
      <c r="U868" s="777">
        <v>0</v>
      </c>
    </row>
    <row r="869" spans="1:21" ht="14.4" customHeight="1" x14ac:dyDescent="0.3">
      <c r="A869" s="737">
        <v>7</v>
      </c>
      <c r="B869" s="738" t="s">
        <v>1972</v>
      </c>
      <c r="C869" s="738" t="s">
        <v>2209</v>
      </c>
      <c r="D869" s="819" t="s">
        <v>3275</v>
      </c>
      <c r="E869" s="820" t="s">
        <v>2226</v>
      </c>
      <c r="F869" s="738" t="s">
        <v>2204</v>
      </c>
      <c r="G869" s="738" t="s">
        <v>2331</v>
      </c>
      <c r="H869" s="738" t="s">
        <v>562</v>
      </c>
      <c r="I869" s="738" t="s">
        <v>2851</v>
      </c>
      <c r="J869" s="738" t="s">
        <v>2677</v>
      </c>
      <c r="K869" s="738" t="s">
        <v>2852</v>
      </c>
      <c r="L869" s="739">
        <v>50.32</v>
      </c>
      <c r="M869" s="739">
        <v>251.6</v>
      </c>
      <c r="N869" s="738">
        <v>5</v>
      </c>
      <c r="O869" s="821">
        <v>0.5</v>
      </c>
      <c r="P869" s="739">
        <v>251.6</v>
      </c>
      <c r="Q869" s="754">
        <v>1</v>
      </c>
      <c r="R869" s="738">
        <v>5</v>
      </c>
      <c r="S869" s="754">
        <v>1</v>
      </c>
      <c r="T869" s="821">
        <v>0.5</v>
      </c>
      <c r="U869" s="777">
        <v>1</v>
      </c>
    </row>
    <row r="870" spans="1:21" ht="14.4" customHeight="1" x14ac:dyDescent="0.3">
      <c r="A870" s="737">
        <v>7</v>
      </c>
      <c r="B870" s="738" t="s">
        <v>1972</v>
      </c>
      <c r="C870" s="738" t="s">
        <v>2209</v>
      </c>
      <c r="D870" s="819" t="s">
        <v>3275</v>
      </c>
      <c r="E870" s="820" t="s">
        <v>2226</v>
      </c>
      <c r="F870" s="738" t="s">
        <v>2204</v>
      </c>
      <c r="G870" s="738" t="s">
        <v>2683</v>
      </c>
      <c r="H870" s="738" t="s">
        <v>562</v>
      </c>
      <c r="I870" s="738" t="s">
        <v>2684</v>
      </c>
      <c r="J870" s="738" t="s">
        <v>2685</v>
      </c>
      <c r="K870" s="738" t="s">
        <v>2686</v>
      </c>
      <c r="L870" s="739">
        <v>1112.45</v>
      </c>
      <c r="M870" s="739">
        <v>6674.7000000000007</v>
      </c>
      <c r="N870" s="738">
        <v>6</v>
      </c>
      <c r="O870" s="821">
        <v>1</v>
      </c>
      <c r="P870" s="739"/>
      <c r="Q870" s="754">
        <v>0</v>
      </c>
      <c r="R870" s="738"/>
      <c r="S870" s="754">
        <v>0</v>
      </c>
      <c r="T870" s="821"/>
      <c r="U870" s="777">
        <v>0</v>
      </c>
    </row>
    <row r="871" spans="1:21" ht="14.4" customHeight="1" x14ac:dyDescent="0.3">
      <c r="A871" s="737">
        <v>7</v>
      </c>
      <c r="B871" s="738" t="s">
        <v>1972</v>
      </c>
      <c r="C871" s="738" t="s">
        <v>2209</v>
      </c>
      <c r="D871" s="819" t="s">
        <v>3275</v>
      </c>
      <c r="E871" s="820" t="s">
        <v>2226</v>
      </c>
      <c r="F871" s="738" t="s">
        <v>2204</v>
      </c>
      <c r="G871" s="738" t="s">
        <v>2683</v>
      </c>
      <c r="H871" s="738" t="s">
        <v>562</v>
      </c>
      <c r="I871" s="738" t="s">
        <v>2874</v>
      </c>
      <c r="J871" s="738" t="s">
        <v>2685</v>
      </c>
      <c r="K871" s="738" t="s">
        <v>2875</v>
      </c>
      <c r="L871" s="739">
        <v>3690.52</v>
      </c>
      <c r="M871" s="739">
        <v>11071.56</v>
      </c>
      <c r="N871" s="738">
        <v>3</v>
      </c>
      <c r="O871" s="821">
        <v>1</v>
      </c>
      <c r="P871" s="739"/>
      <c r="Q871" s="754">
        <v>0</v>
      </c>
      <c r="R871" s="738"/>
      <c r="S871" s="754">
        <v>0</v>
      </c>
      <c r="T871" s="821"/>
      <c r="U871" s="777">
        <v>0</v>
      </c>
    </row>
    <row r="872" spans="1:21" ht="14.4" customHeight="1" x14ac:dyDescent="0.3">
      <c r="A872" s="737">
        <v>7</v>
      </c>
      <c r="B872" s="738" t="s">
        <v>1972</v>
      </c>
      <c r="C872" s="738" t="s">
        <v>2209</v>
      </c>
      <c r="D872" s="819" t="s">
        <v>3275</v>
      </c>
      <c r="E872" s="820" t="s">
        <v>2217</v>
      </c>
      <c r="F872" s="738" t="s">
        <v>2204</v>
      </c>
      <c r="G872" s="738" t="s">
        <v>2517</v>
      </c>
      <c r="H872" s="738" t="s">
        <v>562</v>
      </c>
      <c r="I872" s="738" t="s">
        <v>2518</v>
      </c>
      <c r="J872" s="738" t="s">
        <v>2519</v>
      </c>
      <c r="K872" s="738" t="s">
        <v>2520</v>
      </c>
      <c r="L872" s="739">
        <v>96.84</v>
      </c>
      <c r="M872" s="739">
        <v>96.84</v>
      </c>
      <c r="N872" s="738">
        <v>1</v>
      </c>
      <c r="O872" s="821">
        <v>1</v>
      </c>
      <c r="P872" s="739"/>
      <c r="Q872" s="754">
        <v>0</v>
      </c>
      <c r="R872" s="738"/>
      <c r="S872" s="754">
        <v>0</v>
      </c>
      <c r="T872" s="821"/>
      <c r="U872" s="777">
        <v>0</v>
      </c>
    </row>
    <row r="873" spans="1:21" ht="14.4" customHeight="1" x14ac:dyDescent="0.3">
      <c r="A873" s="737">
        <v>7</v>
      </c>
      <c r="B873" s="738" t="s">
        <v>1972</v>
      </c>
      <c r="C873" s="738" t="s">
        <v>2209</v>
      </c>
      <c r="D873" s="819" t="s">
        <v>3275</v>
      </c>
      <c r="E873" s="820" t="s">
        <v>2217</v>
      </c>
      <c r="F873" s="738" t="s">
        <v>2204</v>
      </c>
      <c r="G873" s="738" t="s">
        <v>2567</v>
      </c>
      <c r="H873" s="738" t="s">
        <v>562</v>
      </c>
      <c r="I873" s="738" t="s">
        <v>2568</v>
      </c>
      <c r="J873" s="738" t="s">
        <v>2569</v>
      </c>
      <c r="K873" s="738" t="s">
        <v>2570</v>
      </c>
      <c r="L873" s="739">
        <v>55.77</v>
      </c>
      <c r="M873" s="739">
        <v>1171.17</v>
      </c>
      <c r="N873" s="738">
        <v>21</v>
      </c>
      <c r="O873" s="821">
        <v>0.5</v>
      </c>
      <c r="P873" s="739">
        <v>1171.17</v>
      </c>
      <c r="Q873" s="754">
        <v>1</v>
      </c>
      <c r="R873" s="738">
        <v>21</v>
      </c>
      <c r="S873" s="754">
        <v>1</v>
      </c>
      <c r="T873" s="821">
        <v>0.5</v>
      </c>
      <c r="U873" s="777">
        <v>1</v>
      </c>
    </row>
    <row r="874" spans="1:21" ht="14.4" customHeight="1" x14ac:dyDescent="0.3">
      <c r="A874" s="737">
        <v>7</v>
      </c>
      <c r="B874" s="738" t="s">
        <v>1972</v>
      </c>
      <c r="C874" s="738" t="s">
        <v>2209</v>
      </c>
      <c r="D874" s="819" t="s">
        <v>3275</v>
      </c>
      <c r="E874" s="820" t="s">
        <v>2217</v>
      </c>
      <c r="F874" s="738" t="s">
        <v>2204</v>
      </c>
      <c r="G874" s="738" t="s">
        <v>2573</v>
      </c>
      <c r="H874" s="738" t="s">
        <v>562</v>
      </c>
      <c r="I874" s="738" t="s">
        <v>2574</v>
      </c>
      <c r="J874" s="738" t="s">
        <v>2575</v>
      </c>
      <c r="K874" s="738" t="s">
        <v>2576</v>
      </c>
      <c r="L874" s="739">
        <v>754.04</v>
      </c>
      <c r="M874" s="739">
        <v>3770.2</v>
      </c>
      <c r="N874" s="738">
        <v>5</v>
      </c>
      <c r="O874" s="821">
        <v>1</v>
      </c>
      <c r="P874" s="739">
        <v>3770.2</v>
      </c>
      <c r="Q874" s="754">
        <v>1</v>
      </c>
      <c r="R874" s="738">
        <v>5</v>
      </c>
      <c r="S874" s="754">
        <v>1</v>
      </c>
      <c r="T874" s="821">
        <v>1</v>
      </c>
      <c r="U874" s="777">
        <v>1</v>
      </c>
    </row>
    <row r="875" spans="1:21" ht="14.4" customHeight="1" x14ac:dyDescent="0.3">
      <c r="A875" s="737">
        <v>7</v>
      </c>
      <c r="B875" s="738" t="s">
        <v>1972</v>
      </c>
      <c r="C875" s="738" t="s">
        <v>2209</v>
      </c>
      <c r="D875" s="819" t="s">
        <v>3275</v>
      </c>
      <c r="E875" s="820" t="s">
        <v>2217</v>
      </c>
      <c r="F875" s="738" t="s">
        <v>2204</v>
      </c>
      <c r="G875" s="738" t="s">
        <v>2573</v>
      </c>
      <c r="H875" s="738" t="s">
        <v>562</v>
      </c>
      <c r="I875" s="738" t="s">
        <v>2736</v>
      </c>
      <c r="J875" s="738" t="s">
        <v>2575</v>
      </c>
      <c r="K875" s="738" t="s">
        <v>2737</v>
      </c>
      <c r="L875" s="739">
        <v>1131.06</v>
      </c>
      <c r="M875" s="739">
        <v>4524.24</v>
      </c>
      <c r="N875" s="738">
        <v>4</v>
      </c>
      <c r="O875" s="821">
        <v>1</v>
      </c>
      <c r="P875" s="739"/>
      <c r="Q875" s="754">
        <v>0</v>
      </c>
      <c r="R875" s="738"/>
      <c r="S875" s="754">
        <v>0</v>
      </c>
      <c r="T875" s="821"/>
      <c r="U875" s="777">
        <v>0</v>
      </c>
    </row>
    <row r="876" spans="1:21" ht="14.4" customHeight="1" x14ac:dyDescent="0.3">
      <c r="A876" s="737">
        <v>7</v>
      </c>
      <c r="B876" s="738" t="s">
        <v>1972</v>
      </c>
      <c r="C876" s="738" t="s">
        <v>2209</v>
      </c>
      <c r="D876" s="819" t="s">
        <v>3275</v>
      </c>
      <c r="E876" s="820" t="s">
        <v>2217</v>
      </c>
      <c r="F876" s="738" t="s">
        <v>2204</v>
      </c>
      <c r="G876" s="738" t="s">
        <v>2280</v>
      </c>
      <c r="H876" s="738" t="s">
        <v>607</v>
      </c>
      <c r="I876" s="738" t="s">
        <v>1384</v>
      </c>
      <c r="J876" s="738" t="s">
        <v>1385</v>
      </c>
      <c r="K876" s="738" t="s">
        <v>2059</v>
      </c>
      <c r="L876" s="739">
        <v>42.57</v>
      </c>
      <c r="M876" s="739">
        <v>127.71000000000001</v>
      </c>
      <c r="N876" s="738">
        <v>3</v>
      </c>
      <c r="O876" s="821">
        <v>0.5</v>
      </c>
      <c r="P876" s="739">
        <v>127.71000000000001</v>
      </c>
      <c r="Q876" s="754">
        <v>1</v>
      </c>
      <c r="R876" s="738">
        <v>3</v>
      </c>
      <c r="S876" s="754">
        <v>1</v>
      </c>
      <c r="T876" s="821">
        <v>0.5</v>
      </c>
      <c r="U876" s="777">
        <v>1</v>
      </c>
    </row>
    <row r="877" spans="1:21" ht="14.4" customHeight="1" x14ac:dyDescent="0.3">
      <c r="A877" s="737">
        <v>7</v>
      </c>
      <c r="B877" s="738" t="s">
        <v>1972</v>
      </c>
      <c r="C877" s="738" t="s">
        <v>2209</v>
      </c>
      <c r="D877" s="819" t="s">
        <v>3275</v>
      </c>
      <c r="E877" s="820" t="s">
        <v>2217</v>
      </c>
      <c r="F877" s="738" t="s">
        <v>2204</v>
      </c>
      <c r="G877" s="738" t="s">
        <v>2580</v>
      </c>
      <c r="H877" s="738" t="s">
        <v>562</v>
      </c>
      <c r="I877" s="738" t="s">
        <v>2751</v>
      </c>
      <c r="J877" s="738" t="s">
        <v>2582</v>
      </c>
      <c r="K877" s="738" t="s">
        <v>2752</v>
      </c>
      <c r="L877" s="739">
        <v>969.48</v>
      </c>
      <c r="M877" s="739">
        <v>3877.92</v>
      </c>
      <c r="N877" s="738">
        <v>4</v>
      </c>
      <c r="O877" s="821">
        <v>1</v>
      </c>
      <c r="P877" s="739">
        <v>3877.92</v>
      </c>
      <c r="Q877" s="754">
        <v>1</v>
      </c>
      <c r="R877" s="738">
        <v>4</v>
      </c>
      <c r="S877" s="754">
        <v>1</v>
      </c>
      <c r="T877" s="821">
        <v>1</v>
      </c>
      <c r="U877" s="777">
        <v>1</v>
      </c>
    </row>
    <row r="878" spans="1:21" ht="14.4" customHeight="1" x14ac:dyDescent="0.3">
      <c r="A878" s="737">
        <v>7</v>
      </c>
      <c r="B878" s="738" t="s">
        <v>1972</v>
      </c>
      <c r="C878" s="738" t="s">
        <v>2209</v>
      </c>
      <c r="D878" s="819" t="s">
        <v>3275</v>
      </c>
      <c r="E878" s="820" t="s">
        <v>2217</v>
      </c>
      <c r="F878" s="738" t="s">
        <v>2204</v>
      </c>
      <c r="G878" s="738" t="s">
        <v>2597</v>
      </c>
      <c r="H878" s="738" t="s">
        <v>562</v>
      </c>
      <c r="I878" s="738" t="s">
        <v>2598</v>
      </c>
      <c r="J878" s="738" t="s">
        <v>2599</v>
      </c>
      <c r="K878" s="738" t="s">
        <v>2600</v>
      </c>
      <c r="L878" s="739">
        <v>0</v>
      </c>
      <c r="M878" s="739">
        <v>0</v>
      </c>
      <c r="N878" s="738">
        <v>1</v>
      </c>
      <c r="O878" s="821">
        <v>0.5</v>
      </c>
      <c r="P878" s="739"/>
      <c r="Q878" s="754"/>
      <c r="R878" s="738"/>
      <c r="S878" s="754">
        <v>0</v>
      </c>
      <c r="T878" s="821"/>
      <c r="U878" s="777">
        <v>0</v>
      </c>
    </row>
    <row r="879" spans="1:21" ht="14.4" customHeight="1" x14ac:dyDescent="0.3">
      <c r="A879" s="737">
        <v>7</v>
      </c>
      <c r="B879" s="738" t="s">
        <v>1972</v>
      </c>
      <c r="C879" s="738" t="s">
        <v>2209</v>
      </c>
      <c r="D879" s="819" t="s">
        <v>3275</v>
      </c>
      <c r="E879" s="820" t="s">
        <v>2217</v>
      </c>
      <c r="F879" s="738" t="s">
        <v>2204</v>
      </c>
      <c r="G879" s="738" t="s">
        <v>2620</v>
      </c>
      <c r="H879" s="738" t="s">
        <v>562</v>
      </c>
      <c r="I879" s="738" t="s">
        <v>2797</v>
      </c>
      <c r="J879" s="738" t="s">
        <v>2622</v>
      </c>
      <c r="K879" s="738" t="s">
        <v>2153</v>
      </c>
      <c r="L879" s="739">
        <v>383.18</v>
      </c>
      <c r="M879" s="739">
        <v>383.18</v>
      </c>
      <c r="N879" s="738">
        <v>1</v>
      </c>
      <c r="O879" s="821">
        <v>1</v>
      </c>
      <c r="P879" s="739">
        <v>383.18</v>
      </c>
      <c r="Q879" s="754">
        <v>1</v>
      </c>
      <c r="R879" s="738">
        <v>1</v>
      </c>
      <c r="S879" s="754">
        <v>1</v>
      </c>
      <c r="T879" s="821">
        <v>1</v>
      </c>
      <c r="U879" s="777">
        <v>1</v>
      </c>
    </row>
    <row r="880" spans="1:21" ht="14.4" customHeight="1" x14ac:dyDescent="0.3">
      <c r="A880" s="737">
        <v>7</v>
      </c>
      <c r="B880" s="738" t="s">
        <v>1972</v>
      </c>
      <c r="C880" s="738" t="s">
        <v>2209</v>
      </c>
      <c r="D880" s="819" t="s">
        <v>3275</v>
      </c>
      <c r="E880" s="820" t="s">
        <v>2217</v>
      </c>
      <c r="F880" s="738" t="s">
        <v>2204</v>
      </c>
      <c r="G880" s="738" t="s">
        <v>2642</v>
      </c>
      <c r="H880" s="738" t="s">
        <v>607</v>
      </c>
      <c r="I880" s="738" t="s">
        <v>2923</v>
      </c>
      <c r="J880" s="738" t="s">
        <v>2137</v>
      </c>
      <c r="K880" s="738" t="s">
        <v>2648</v>
      </c>
      <c r="L880" s="739">
        <v>597.88</v>
      </c>
      <c r="M880" s="739">
        <v>2989.4</v>
      </c>
      <c r="N880" s="738">
        <v>5</v>
      </c>
      <c r="O880" s="821">
        <v>0.5</v>
      </c>
      <c r="P880" s="739">
        <v>2989.4</v>
      </c>
      <c r="Q880" s="754">
        <v>1</v>
      </c>
      <c r="R880" s="738">
        <v>5</v>
      </c>
      <c r="S880" s="754">
        <v>1</v>
      </c>
      <c r="T880" s="821">
        <v>0.5</v>
      </c>
      <c r="U880" s="777">
        <v>1</v>
      </c>
    </row>
    <row r="881" spans="1:21" ht="14.4" customHeight="1" x14ac:dyDescent="0.3">
      <c r="A881" s="737">
        <v>7</v>
      </c>
      <c r="B881" s="738" t="s">
        <v>1972</v>
      </c>
      <c r="C881" s="738" t="s">
        <v>2209</v>
      </c>
      <c r="D881" s="819" t="s">
        <v>3275</v>
      </c>
      <c r="E881" s="820" t="s">
        <v>2217</v>
      </c>
      <c r="F881" s="738" t="s">
        <v>2204</v>
      </c>
      <c r="G881" s="738" t="s">
        <v>2642</v>
      </c>
      <c r="H881" s="738" t="s">
        <v>562</v>
      </c>
      <c r="I881" s="738" t="s">
        <v>2649</v>
      </c>
      <c r="J881" s="738" t="s">
        <v>2647</v>
      </c>
      <c r="K881" s="738" t="s">
        <v>2650</v>
      </c>
      <c r="L881" s="739">
        <v>1715.4</v>
      </c>
      <c r="M881" s="739">
        <v>13723.2</v>
      </c>
      <c r="N881" s="738">
        <v>8</v>
      </c>
      <c r="O881" s="821">
        <v>1.5</v>
      </c>
      <c r="P881" s="739">
        <v>12007.800000000001</v>
      </c>
      <c r="Q881" s="754">
        <v>0.875</v>
      </c>
      <c r="R881" s="738">
        <v>7</v>
      </c>
      <c r="S881" s="754">
        <v>0.875</v>
      </c>
      <c r="T881" s="821">
        <v>1</v>
      </c>
      <c r="U881" s="777">
        <v>0.66666666666666663</v>
      </c>
    </row>
    <row r="882" spans="1:21" ht="14.4" customHeight="1" x14ac:dyDescent="0.3">
      <c r="A882" s="737">
        <v>7</v>
      </c>
      <c r="B882" s="738" t="s">
        <v>1972</v>
      </c>
      <c r="C882" s="738" t="s">
        <v>2209</v>
      </c>
      <c r="D882" s="819" t="s">
        <v>3275</v>
      </c>
      <c r="E882" s="820" t="s">
        <v>2217</v>
      </c>
      <c r="F882" s="738" t="s">
        <v>2204</v>
      </c>
      <c r="G882" s="738" t="s">
        <v>2511</v>
      </c>
      <c r="H882" s="738" t="s">
        <v>607</v>
      </c>
      <c r="I882" s="738" t="s">
        <v>1358</v>
      </c>
      <c r="J882" s="738" t="s">
        <v>2127</v>
      </c>
      <c r="K882" s="738" t="s">
        <v>2128</v>
      </c>
      <c r="L882" s="739">
        <v>0</v>
      </c>
      <c r="M882" s="739">
        <v>0</v>
      </c>
      <c r="N882" s="738">
        <v>4</v>
      </c>
      <c r="O882" s="821">
        <v>1</v>
      </c>
      <c r="P882" s="739">
        <v>0</v>
      </c>
      <c r="Q882" s="754"/>
      <c r="R882" s="738">
        <v>4</v>
      </c>
      <c r="S882" s="754">
        <v>1</v>
      </c>
      <c r="T882" s="821">
        <v>1</v>
      </c>
      <c r="U882" s="777">
        <v>1</v>
      </c>
    </row>
    <row r="883" spans="1:21" ht="14.4" customHeight="1" x14ac:dyDescent="0.3">
      <c r="A883" s="737">
        <v>7</v>
      </c>
      <c r="B883" s="738" t="s">
        <v>1972</v>
      </c>
      <c r="C883" s="738" t="s">
        <v>2209</v>
      </c>
      <c r="D883" s="819" t="s">
        <v>3275</v>
      </c>
      <c r="E883" s="820" t="s">
        <v>2217</v>
      </c>
      <c r="F883" s="738" t="s">
        <v>2204</v>
      </c>
      <c r="G883" s="738" t="s">
        <v>2331</v>
      </c>
      <c r="H883" s="738" t="s">
        <v>562</v>
      </c>
      <c r="I883" s="738" t="s">
        <v>2855</v>
      </c>
      <c r="J883" s="738" t="s">
        <v>2856</v>
      </c>
      <c r="K883" s="738" t="s">
        <v>2441</v>
      </c>
      <c r="L883" s="739">
        <v>50.32</v>
      </c>
      <c r="M883" s="739">
        <v>301.92</v>
      </c>
      <c r="N883" s="738">
        <v>6</v>
      </c>
      <c r="O883" s="821">
        <v>0.5</v>
      </c>
      <c r="P883" s="739">
        <v>301.92</v>
      </c>
      <c r="Q883" s="754">
        <v>1</v>
      </c>
      <c r="R883" s="738">
        <v>6</v>
      </c>
      <c r="S883" s="754">
        <v>1</v>
      </c>
      <c r="T883" s="821">
        <v>0.5</v>
      </c>
      <c r="U883" s="777">
        <v>1</v>
      </c>
    </row>
    <row r="884" spans="1:21" ht="14.4" customHeight="1" x14ac:dyDescent="0.3">
      <c r="A884" s="737">
        <v>7</v>
      </c>
      <c r="B884" s="738" t="s">
        <v>1972</v>
      </c>
      <c r="C884" s="738" t="s">
        <v>2209</v>
      </c>
      <c r="D884" s="819" t="s">
        <v>3275</v>
      </c>
      <c r="E884" s="820" t="s">
        <v>2217</v>
      </c>
      <c r="F884" s="738" t="s">
        <v>2204</v>
      </c>
      <c r="G884" s="738" t="s">
        <v>2331</v>
      </c>
      <c r="H884" s="738" t="s">
        <v>562</v>
      </c>
      <c r="I884" s="738" t="s">
        <v>2676</v>
      </c>
      <c r="J884" s="738" t="s">
        <v>2677</v>
      </c>
      <c r="K884" s="738" t="s">
        <v>2678</v>
      </c>
      <c r="L884" s="739">
        <v>50.32</v>
      </c>
      <c r="M884" s="739">
        <v>352.24</v>
      </c>
      <c r="N884" s="738">
        <v>7</v>
      </c>
      <c r="O884" s="821">
        <v>1</v>
      </c>
      <c r="P884" s="739"/>
      <c r="Q884" s="754">
        <v>0</v>
      </c>
      <c r="R884" s="738"/>
      <c r="S884" s="754">
        <v>0</v>
      </c>
      <c r="T884" s="821"/>
      <c r="U884" s="777">
        <v>0</v>
      </c>
    </row>
    <row r="885" spans="1:21" ht="14.4" customHeight="1" x14ac:dyDescent="0.3">
      <c r="A885" s="737">
        <v>7</v>
      </c>
      <c r="B885" s="738" t="s">
        <v>1972</v>
      </c>
      <c r="C885" s="738" t="s">
        <v>2209</v>
      </c>
      <c r="D885" s="819" t="s">
        <v>3275</v>
      </c>
      <c r="E885" s="820" t="s">
        <v>2217</v>
      </c>
      <c r="F885" s="738" t="s">
        <v>2204</v>
      </c>
      <c r="G885" s="738" t="s">
        <v>2683</v>
      </c>
      <c r="H885" s="738" t="s">
        <v>562</v>
      </c>
      <c r="I885" s="738" t="s">
        <v>2684</v>
      </c>
      <c r="J885" s="738" t="s">
        <v>2685</v>
      </c>
      <c r="K885" s="738" t="s">
        <v>2686</v>
      </c>
      <c r="L885" s="739">
        <v>1112.45</v>
      </c>
      <c r="M885" s="739">
        <v>3337.3500000000004</v>
      </c>
      <c r="N885" s="738">
        <v>3</v>
      </c>
      <c r="O885" s="821">
        <v>1</v>
      </c>
      <c r="P885" s="739">
        <v>3337.3500000000004</v>
      </c>
      <c r="Q885" s="754">
        <v>1</v>
      </c>
      <c r="R885" s="738">
        <v>3</v>
      </c>
      <c r="S885" s="754">
        <v>1</v>
      </c>
      <c r="T885" s="821">
        <v>1</v>
      </c>
      <c r="U885" s="777">
        <v>1</v>
      </c>
    </row>
    <row r="886" spans="1:21" ht="14.4" customHeight="1" thickBot="1" x14ac:dyDescent="0.35">
      <c r="A886" s="743">
        <v>7</v>
      </c>
      <c r="B886" s="744" t="s">
        <v>1972</v>
      </c>
      <c r="C886" s="744" t="s">
        <v>2209</v>
      </c>
      <c r="D886" s="822" t="s">
        <v>3275</v>
      </c>
      <c r="E886" s="823" t="s">
        <v>2217</v>
      </c>
      <c r="F886" s="744" t="s">
        <v>2204</v>
      </c>
      <c r="G886" s="744" t="s">
        <v>2683</v>
      </c>
      <c r="H886" s="744" t="s">
        <v>562</v>
      </c>
      <c r="I886" s="744" t="s">
        <v>2872</v>
      </c>
      <c r="J886" s="744" t="s">
        <v>2685</v>
      </c>
      <c r="K886" s="744" t="s">
        <v>2873</v>
      </c>
      <c r="L886" s="745">
        <v>2146.12</v>
      </c>
      <c r="M886" s="745">
        <v>6438.36</v>
      </c>
      <c r="N886" s="744">
        <v>3</v>
      </c>
      <c r="O886" s="824">
        <v>1</v>
      </c>
      <c r="P886" s="745">
        <v>6438.36</v>
      </c>
      <c r="Q886" s="755">
        <v>1</v>
      </c>
      <c r="R886" s="744">
        <v>3</v>
      </c>
      <c r="S886" s="755">
        <v>1</v>
      </c>
      <c r="T886" s="824">
        <v>1</v>
      </c>
      <c r="U886" s="77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6" t="s">
        <v>3277</v>
      </c>
      <c r="B1" s="577"/>
      <c r="C1" s="577"/>
      <c r="D1" s="577"/>
      <c r="E1" s="577"/>
      <c r="F1" s="57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8" t="s">
        <v>161</v>
      </c>
      <c r="C3" s="579"/>
      <c r="D3" s="580" t="s">
        <v>160</v>
      </c>
      <c r="E3" s="579"/>
      <c r="F3" s="105" t="s">
        <v>3</v>
      </c>
    </row>
    <row r="4" spans="1:6" ht="14.4" customHeight="1" thickBot="1" x14ac:dyDescent="0.35">
      <c r="A4" s="825" t="s">
        <v>210</v>
      </c>
      <c r="B4" s="750" t="s">
        <v>14</v>
      </c>
      <c r="C4" s="751" t="s">
        <v>2</v>
      </c>
      <c r="D4" s="750" t="s">
        <v>14</v>
      </c>
      <c r="E4" s="751" t="s">
        <v>2</v>
      </c>
      <c r="F4" s="752" t="s">
        <v>14</v>
      </c>
    </row>
    <row r="5" spans="1:6" ht="14.4" customHeight="1" x14ac:dyDescent="0.3">
      <c r="A5" s="827" t="s">
        <v>2218</v>
      </c>
      <c r="B5" s="225">
        <v>546484.9</v>
      </c>
      <c r="C5" s="818">
        <v>0.80616456632252054</v>
      </c>
      <c r="D5" s="225">
        <v>131397.65999999997</v>
      </c>
      <c r="E5" s="818">
        <v>0.19383543367747941</v>
      </c>
      <c r="F5" s="826">
        <v>677882.56</v>
      </c>
    </row>
    <row r="6" spans="1:6" ht="14.4" customHeight="1" x14ac:dyDescent="0.3">
      <c r="A6" s="764" t="s">
        <v>2238</v>
      </c>
      <c r="B6" s="741">
        <v>448286.48000000016</v>
      </c>
      <c r="C6" s="754">
        <v>0.73485522292586636</v>
      </c>
      <c r="D6" s="741">
        <v>161747.26</v>
      </c>
      <c r="E6" s="754">
        <v>0.26514477707413353</v>
      </c>
      <c r="F6" s="742">
        <v>610033.74000000022</v>
      </c>
    </row>
    <row r="7" spans="1:6" ht="14.4" customHeight="1" x14ac:dyDescent="0.3">
      <c r="A7" s="764" t="s">
        <v>2229</v>
      </c>
      <c r="B7" s="741">
        <v>336950.66000000009</v>
      </c>
      <c r="C7" s="754">
        <v>0.44885641812667165</v>
      </c>
      <c r="D7" s="741">
        <v>413736.3</v>
      </c>
      <c r="E7" s="754">
        <v>0.55114358187332835</v>
      </c>
      <c r="F7" s="742">
        <v>750686.96000000008</v>
      </c>
    </row>
    <row r="8" spans="1:6" ht="14.4" customHeight="1" x14ac:dyDescent="0.3">
      <c r="A8" s="764" t="s">
        <v>2224</v>
      </c>
      <c r="B8" s="741">
        <v>234820.78000000003</v>
      </c>
      <c r="C8" s="754">
        <v>0.72009075039113135</v>
      </c>
      <c r="D8" s="741">
        <v>91278.090000000011</v>
      </c>
      <c r="E8" s="754">
        <v>0.27990924960886859</v>
      </c>
      <c r="F8" s="742">
        <v>326098.87000000005</v>
      </c>
    </row>
    <row r="9" spans="1:6" ht="14.4" customHeight="1" x14ac:dyDescent="0.3">
      <c r="A9" s="764" t="s">
        <v>2225</v>
      </c>
      <c r="B9" s="741">
        <v>208057.18</v>
      </c>
      <c r="C9" s="754">
        <v>0.69878137808030871</v>
      </c>
      <c r="D9" s="741">
        <v>89685.699999999983</v>
      </c>
      <c r="E9" s="754">
        <v>0.30121862191969118</v>
      </c>
      <c r="F9" s="742">
        <v>297742.88</v>
      </c>
    </row>
    <row r="10" spans="1:6" ht="14.4" customHeight="1" x14ac:dyDescent="0.3">
      <c r="A10" s="764" t="s">
        <v>2226</v>
      </c>
      <c r="B10" s="741">
        <v>120812.74000000002</v>
      </c>
      <c r="C10" s="754">
        <v>0.81038614986833291</v>
      </c>
      <c r="D10" s="741">
        <v>28267.720000000005</v>
      </c>
      <c r="E10" s="754">
        <v>0.18961385013166715</v>
      </c>
      <c r="F10" s="742">
        <v>149080.46000000002</v>
      </c>
    </row>
    <row r="11" spans="1:6" ht="14.4" customHeight="1" x14ac:dyDescent="0.3">
      <c r="A11" s="764" t="s">
        <v>2234</v>
      </c>
      <c r="B11" s="741">
        <v>114555.32</v>
      </c>
      <c r="C11" s="754">
        <v>0.87459868053581136</v>
      </c>
      <c r="D11" s="741">
        <v>16425.120000000003</v>
      </c>
      <c r="E11" s="754">
        <v>0.12540131946418873</v>
      </c>
      <c r="F11" s="742">
        <v>130980.44</v>
      </c>
    </row>
    <row r="12" spans="1:6" ht="14.4" customHeight="1" x14ac:dyDescent="0.3">
      <c r="A12" s="764" t="s">
        <v>2217</v>
      </c>
      <c r="B12" s="741">
        <v>52394.959999999992</v>
      </c>
      <c r="C12" s="754">
        <v>0.89366694195620677</v>
      </c>
      <c r="D12" s="741">
        <v>6234.22</v>
      </c>
      <c r="E12" s="754">
        <v>0.10633305804379323</v>
      </c>
      <c r="F12" s="742">
        <v>58629.179999999993</v>
      </c>
    </row>
    <row r="13" spans="1:6" ht="14.4" customHeight="1" x14ac:dyDescent="0.3">
      <c r="A13" s="764" t="s">
        <v>2216</v>
      </c>
      <c r="B13" s="741">
        <v>50634.020000000004</v>
      </c>
      <c r="C13" s="754">
        <v>0.56497228976816327</v>
      </c>
      <c r="D13" s="741">
        <v>38988.11</v>
      </c>
      <c r="E13" s="754">
        <v>0.43502771023183667</v>
      </c>
      <c r="F13" s="742">
        <v>89622.13</v>
      </c>
    </row>
    <row r="14" spans="1:6" ht="14.4" customHeight="1" x14ac:dyDescent="0.3">
      <c r="A14" s="764" t="s">
        <v>2222</v>
      </c>
      <c r="B14" s="741">
        <v>3634.12</v>
      </c>
      <c r="C14" s="754">
        <v>0.66956790896830254</v>
      </c>
      <c r="D14" s="741">
        <v>1793.44</v>
      </c>
      <c r="E14" s="754">
        <v>0.33043209103169752</v>
      </c>
      <c r="F14" s="742">
        <v>5427.5599999999995</v>
      </c>
    </row>
    <row r="15" spans="1:6" ht="14.4" customHeight="1" x14ac:dyDescent="0.3">
      <c r="A15" s="764" t="s">
        <v>2245</v>
      </c>
      <c r="B15" s="741">
        <v>2291.48</v>
      </c>
      <c r="C15" s="754">
        <v>1</v>
      </c>
      <c r="D15" s="741">
        <v>0</v>
      </c>
      <c r="E15" s="754">
        <v>0</v>
      </c>
      <c r="F15" s="742">
        <v>2291.48</v>
      </c>
    </row>
    <row r="16" spans="1:6" ht="14.4" customHeight="1" x14ac:dyDescent="0.3">
      <c r="A16" s="764" t="s">
        <v>2237</v>
      </c>
      <c r="B16" s="741">
        <v>679.88</v>
      </c>
      <c r="C16" s="754">
        <v>0.59428511490083302</v>
      </c>
      <c r="D16" s="741">
        <v>464.15</v>
      </c>
      <c r="E16" s="754">
        <v>0.40571488509916698</v>
      </c>
      <c r="F16" s="742">
        <v>1144.03</v>
      </c>
    </row>
    <row r="17" spans="1:6" ht="14.4" customHeight="1" x14ac:dyDescent="0.3">
      <c r="A17" s="764" t="s">
        <v>2236</v>
      </c>
      <c r="B17" s="741">
        <v>272.08</v>
      </c>
      <c r="C17" s="754">
        <v>0.18422620659769243</v>
      </c>
      <c r="D17" s="741">
        <v>1204.8</v>
      </c>
      <c r="E17" s="754">
        <v>0.8157737934023076</v>
      </c>
      <c r="F17" s="742">
        <v>1476.8799999999999</v>
      </c>
    </row>
    <row r="18" spans="1:6" ht="14.4" customHeight="1" x14ac:dyDescent="0.3">
      <c r="A18" s="764" t="s">
        <v>2232</v>
      </c>
      <c r="B18" s="741">
        <v>131.04</v>
      </c>
      <c r="C18" s="754">
        <v>0.21792057473558174</v>
      </c>
      <c r="D18" s="741">
        <v>470.28</v>
      </c>
      <c r="E18" s="754">
        <v>0.78207942526441832</v>
      </c>
      <c r="F18" s="742">
        <v>601.31999999999994</v>
      </c>
    </row>
    <row r="19" spans="1:6" ht="14.4" customHeight="1" x14ac:dyDescent="0.3">
      <c r="A19" s="764" t="s">
        <v>2219</v>
      </c>
      <c r="B19" s="741"/>
      <c r="C19" s="754">
        <v>0</v>
      </c>
      <c r="D19" s="741">
        <v>107.34</v>
      </c>
      <c r="E19" s="754">
        <v>1</v>
      </c>
      <c r="F19" s="742">
        <v>107.34</v>
      </c>
    </row>
    <row r="20" spans="1:6" ht="14.4" customHeight="1" x14ac:dyDescent="0.3">
      <c r="A20" s="764" t="s">
        <v>2240</v>
      </c>
      <c r="B20" s="741"/>
      <c r="C20" s="754">
        <v>0</v>
      </c>
      <c r="D20" s="741">
        <v>141.08000000000001</v>
      </c>
      <c r="E20" s="754">
        <v>1</v>
      </c>
      <c r="F20" s="742">
        <v>141.08000000000001</v>
      </c>
    </row>
    <row r="21" spans="1:6" ht="14.4" customHeight="1" x14ac:dyDescent="0.3">
      <c r="A21" s="764" t="s">
        <v>2241</v>
      </c>
      <c r="B21" s="741"/>
      <c r="C21" s="754">
        <v>0</v>
      </c>
      <c r="D21" s="741">
        <v>48.42</v>
      </c>
      <c r="E21" s="754">
        <v>1</v>
      </c>
      <c r="F21" s="742">
        <v>48.42</v>
      </c>
    </row>
    <row r="22" spans="1:6" ht="14.4" customHeight="1" x14ac:dyDescent="0.3">
      <c r="A22" s="764" t="s">
        <v>2243</v>
      </c>
      <c r="B22" s="741"/>
      <c r="C22" s="754">
        <v>0</v>
      </c>
      <c r="D22" s="741">
        <v>282.18</v>
      </c>
      <c r="E22" s="754">
        <v>1</v>
      </c>
      <c r="F22" s="742">
        <v>282.18</v>
      </c>
    </row>
    <row r="23" spans="1:6" ht="14.4" customHeight="1" x14ac:dyDescent="0.3">
      <c r="A23" s="764" t="s">
        <v>2227</v>
      </c>
      <c r="B23" s="741"/>
      <c r="C23" s="754">
        <v>0</v>
      </c>
      <c r="D23" s="741">
        <v>268.59000000000003</v>
      </c>
      <c r="E23" s="754">
        <v>1</v>
      </c>
      <c r="F23" s="742">
        <v>268.59000000000003</v>
      </c>
    </row>
    <row r="24" spans="1:6" ht="14.4" customHeight="1" x14ac:dyDescent="0.3">
      <c r="A24" s="764" t="s">
        <v>2230</v>
      </c>
      <c r="B24" s="741">
        <v>0</v>
      </c>
      <c r="C24" s="754"/>
      <c r="D24" s="741"/>
      <c r="E24" s="754"/>
      <c r="F24" s="742">
        <v>0</v>
      </c>
    </row>
    <row r="25" spans="1:6" ht="14.4" customHeight="1" x14ac:dyDescent="0.3">
      <c r="A25" s="764" t="s">
        <v>2244</v>
      </c>
      <c r="B25" s="741">
        <v>0</v>
      </c>
      <c r="C25" s="754"/>
      <c r="D25" s="741"/>
      <c r="E25" s="754"/>
      <c r="F25" s="742">
        <v>0</v>
      </c>
    </row>
    <row r="26" spans="1:6" ht="14.4" customHeight="1" x14ac:dyDescent="0.3">
      <c r="A26" s="764" t="s">
        <v>2215</v>
      </c>
      <c r="B26" s="741">
        <v>0</v>
      </c>
      <c r="C26" s="754">
        <v>0</v>
      </c>
      <c r="D26" s="741">
        <v>373.21999999999997</v>
      </c>
      <c r="E26" s="754">
        <v>1</v>
      </c>
      <c r="F26" s="742">
        <v>373.21999999999997</v>
      </c>
    </row>
    <row r="27" spans="1:6" ht="14.4" customHeight="1" x14ac:dyDescent="0.3">
      <c r="A27" s="764" t="s">
        <v>2228</v>
      </c>
      <c r="B27" s="741"/>
      <c r="C27" s="754">
        <v>0</v>
      </c>
      <c r="D27" s="741">
        <v>207.45</v>
      </c>
      <c r="E27" s="754">
        <v>1</v>
      </c>
      <c r="F27" s="742">
        <v>207.45</v>
      </c>
    </row>
    <row r="28" spans="1:6" ht="14.4" customHeight="1" thickBot="1" x14ac:dyDescent="0.35">
      <c r="A28" s="765" t="s">
        <v>2239</v>
      </c>
      <c r="B28" s="756">
        <v>0</v>
      </c>
      <c r="C28" s="757">
        <v>0</v>
      </c>
      <c r="D28" s="756">
        <v>1497.01</v>
      </c>
      <c r="E28" s="757">
        <v>1</v>
      </c>
      <c r="F28" s="758">
        <v>1497.01</v>
      </c>
    </row>
    <row r="29" spans="1:6" ht="14.4" customHeight="1" thickBot="1" x14ac:dyDescent="0.35">
      <c r="A29" s="759" t="s">
        <v>3</v>
      </c>
      <c r="B29" s="760">
        <v>2120005.6400000006</v>
      </c>
      <c r="C29" s="761">
        <v>0.68285428130039005</v>
      </c>
      <c r="D29" s="760">
        <v>984618.1399999999</v>
      </c>
      <c r="E29" s="761">
        <v>0.31714571869961</v>
      </c>
      <c r="F29" s="762">
        <v>3104623.7800000003</v>
      </c>
    </row>
    <row r="30" spans="1:6" ht="14.4" customHeight="1" thickBot="1" x14ac:dyDescent="0.35"/>
    <row r="31" spans="1:6" ht="14.4" customHeight="1" x14ac:dyDescent="0.3">
      <c r="A31" s="827" t="s">
        <v>3278</v>
      </c>
      <c r="B31" s="225">
        <v>751410.62000000058</v>
      </c>
      <c r="C31" s="818">
        <v>0.66644191495342209</v>
      </c>
      <c r="D31" s="225">
        <v>376085.42</v>
      </c>
      <c r="E31" s="818">
        <v>0.33355808504657791</v>
      </c>
      <c r="F31" s="826">
        <v>1127496.0400000005</v>
      </c>
    </row>
    <row r="32" spans="1:6" ht="14.4" customHeight="1" x14ac:dyDescent="0.3">
      <c r="A32" s="764" t="s">
        <v>3279</v>
      </c>
      <c r="B32" s="741">
        <v>669411.46000000008</v>
      </c>
      <c r="C32" s="754">
        <v>0.77453231845650461</v>
      </c>
      <c r="D32" s="741">
        <v>194866.82</v>
      </c>
      <c r="E32" s="754">
        <v>0.22546768154349545</v>
      </c>
      <c r="F32" s="742">
        <v>864278.28</v>
      </c>
    </row>
    <row r="33" spans="1:6" ht="14.4" customHeight="1" x14ac:dyDescent="0.3">
      <c r="A33" s="764" t="s">
        <v>2021</v>
      </c>
      <c r="B33" s="741">
        <v>369704.18000000011</v>
      </c>
      <c r="C33" s="754">
        <v>0.74920171504255606</v>
      </c>
      <c r="D33" s="741">
        <v>123759.95999999999</v>
      </c>
      <c r="E33" s="754">
        <v>0.25079828495744383</v>
      </c>
      <c r="F33" s="742">
        <v>493464.14000000013</v>
      </c>
    </row>
    <row r="34" spans="1:6" ht="14.4" customHeight="1" x14ac:dyDescent="0.3">
      <c r="A34" s="764" t="s">
        <v>3280</v>
      </c>
      <c r="B34" s="741">
        <v>294183.62</v>
      </c>
      <c r="C34" s="754">
        <v>0.64364859590808354</v>
      </c>
      <c r="D34" s="741">
        <v>162872.64000000001</v>
      </c>
      <c r="E34" s="754">
        <v>0.3563514040919164</v>
      </c>
      <c r="F34" s="742">
        <v>457056.26</v>
      </c>
    </row>
    <row r="35" spans="1:6" ht="14.4" customHeight="1" x14ac:dyDescent="0.3">
      <c r="A35" s="764" t="s">
        <v>3281</v>
      </c>
      <c r="B35" s="741">
        <v>19010.999999999996</v>
      </c>
      <c r="C35" s="754">
        <v>1</v>
      </c>
      <c r="D35" s="741"/>
      <c r="E35" s="754">
        <v>0</v>
      </c>
      <c r="F35" s="742">
        <v>19010.999999999996</v>
      </c>
    </row>
    <row r="36" spans="1:6" ht="14.4" customHeight="1" x14ac:dyDescent="0.3">
      <c r="A36" s="764" t="s">
        <v>2031</v>
      </c>
      <c r="B36" s="741">
        <v>6016.86</v>
      </c>
      <c r="C36" s="754">
        <v>0.52941176470588236</v>
      </c>
      <c r="D36" s="741">
        <v>5348.32</v>
      </c>
      <c r="E36" s="754">
        <v>0.47058823529411759</v>
      </c>
      <c r="F36" s="742">
        <v>11365.18</v>
      </c>
    </row>
    <row r="37" spans="1:6" ht="14.4" customHeight="1" x14ac:dyDescent="0.3">
      <c r="A37" s="764" t="s">
        <v>3282</v>
      </c>
      <c r="B37" s="741">
        <v>2291.48</v>
      </c>
      <c r="C37" s="754">
        <v>1</v>
      </c>
      <c r="D37" s="741"/>
      <c r="E37" s="754">
        <v>0</v>
      </c>
      <c r="F37" s="742">
        <v>2291.48</v>
      </c>
    </row>
    <row r="38" spans="1:6" ht="14.4" customHeight="1" x14ac:dyDescent="0.3">
      <c r="A38" s="764" t="s">
        <v>3283</v>
      </c>
      <c r="B38" s="741">
        <v>1736.74</v>
      </c>
      <c r="C38" s="754">
        <v>1</v>
      </c>
      <c r="D38" s="741"/>
      <c r="E38" s="754">
        <v>0</v>
      </c>
      <c r="F38" s="742">
        <v>1736.74</v>
      </c>
    </row>
    <row r="39" spans="1:6" ht="14.4" customHeight="1" x14ac:dyDescent="0.3">
      <c r="A39" s="764" t="s">
        <v>3284</v>
      </c>
      <c r="B39" s="741">
        <v>1721.04</v>
      </c>
      <c r="C39" s="754">
        <v>2.2518548912788899E-2</v>
      </c>
      <c r="D39" s="741">
        <v>74706.620000000024</v>
      </c>
      <c r="E39" s="754">
        <v>0.97748145108721118</v>
      </c>
      <c r="F39" s="742">
        <v>76427.660000000018</v>
      </c>
    </row>
    <row r="40" spans="1:6" ht="14.4" customHeight="1" x14ac:dyDescent="0.3">
      <c r="A40" s="764" t="s">
        <v>3285</v>
      </c>
      <c r="B40" s="741">
        <v>901.92</v>
      </c>
      <c r="C40" s="754">
        <v>0.16199148661026994</v>
      </c>
      <c r="D40" s="741">
        <v>4665.78</v>
      </c>
      <c r="E40" s="754">
        <v>0.83800851338973004</v>
      </c>
      <c r="F40" s="742">
        <v>5567.7</v>
      </c>
    </row>
    <row r="41" spans="1:6" ht="14.4" customHeight="1" x14ac:dyDescent="0.3">
      <c r="A41" s="764" t="s">
        <v>3286</v>
      </c>
      <c r="B41" s="741">
        <v>789.72</v>
      </c>
      <c r="C41" s="754">
        <v>1</v>
      </c>
      <c r="D41" s="741"/>
      <c r="E41" s="754">
        <v>0</v>
      </c>
      <c r="F41" s="742">
        <v>789.72</v>
      </c>
    </row>
    <row r="42" spans="1:6" ht="14.4" customHeight="1" x14ac:dyDescent="0.3">
      <c r="A42" s="764" t="s">
        <v>2024</v>
      </c>
      <c r="B42" s="741">
        <v>715.31999999999994</v>
      </c>
      <c r="C42" s="754">
        <v>7.6787654204363454E-2</v>
      </c>
      <c r="D42" s="741">
        <v>8600.24</v>
      </c>
      <c r="E42" s="754">
        <v>0.9232123457956366</v>
      </c>
      <c r="F42" s="742">
        <v>9315.56</v>
      </c>
    </row>
    <row r="43" spans="1:6" ht="14.4" customHeight="1" x14ac:dyDescent="0.3">
      <c r="A43" s="764" t="s">
        <v>2010</v>
      </c>
      <c r="B43" s="741">
        <v>579.24</v>
      </c>
      <c r="C43" s="754">
        <v>0.85714285714285721</v>
      </c>
      <c r="D43" s="741">
        <v>96.539999999999992</v>
      </c>
      <c r="E43" s="754">
        <v>0.14285714285714285</v>
      </c>
      <c r="F43" s="742">
        <v>675.78</v>
      </c>
    </row>
    <row r="44" spans="1:6" ht="14.4" customHeight="1" x14ac:dyDescent="0.3">
      <c r="A44" s="764" t="s">
        <v>2026</v>
      </c>
      <c r="B44" s="741">
        <v>510.96</v>
      </c>
      <c r="C44" s="754">
        <v>0.29703522846180674</v>
      </c>
      <c r="D44" s="741">
        <v>1209.24</v>
      </c>
      <c r="E44" s="754">
        <v>0.70296477153819326</v>
      </c>
      <c r="F44" s="742">
        <v>1720.2</v>
      </c>
    </row>
    <row r="45" spans="1:6" ht="14.4" customHeight="1" x14ac:dyDescent="0.3">
      <c r="A45" s="764" t="s">
        <v>3287</v>
      </c>
      <c r="B45" s="741">
        <v>282.16000000000003</v>
      </c>
      <c r="C45" s="754">
        <v>5.2628535723278663E-2</v>
      </c>
      <c r="D45" s="741">
        <v>5079.1899999999996</v>
      </c>
      <c r="E45" s="754">
        <v>0.94737146427672136</v>
      </c>
      <c r="F45" s="742">
        <v>5361.3499999999995</v>
      </c>
    </row>
    <row r="46" spans="1:6" ht="14.4" customHeight="1" x14ac:dyDescent="0.3">
      <c r="A46" s="764" t="s">
        <v>2034</v>
      </c>
      <c r="B46" s="741">
        <v>272.08</v>
      </c>
      <c r="C46" s="754">
        <v>1</v>
      </c>
      <c r="D46" s="741"/>
      <c r="E46" s="754">
        <v>0</v>
      </c>
      <c r="F46" s="742">
        <v>272.08</v>
      </c>
    </row>
    <row r="47" spans="1:6" ht="14.4" customHeight="1" x14ac:dyDescent="0.3">
      <c r="A47" s="764" t="s">
        <v>3288</v>
      </c>
      <c r="B47" s="741">
        <v>161.06</v>
      </c>
      <c r="C47" s="754">
        <v>0.14285714285714285</v>
      </c>
      <c r="D47" s="741">
        <v>966.36</v>
      </c>
      <c r="E47" s="754">
        <v>0.8571428571428571</v>
      </c>
      <c r="F47" s="742">
        <v>1127.42</v>
      </c>
    </row>
    <row r="48" spans="1:6" ht="14.4" customHeight="1" x14ac:dyDescent="0.3">
      <c r="A48" s="764" t="s">
        <v>3289</v>
      </c>
      <c r="B48" s="741">
        <v>161.04</v>
      </c>
      <c r="C48" s="754">
        <v>8.2722061271034958E-2</v>
      </c>
      <c r="D48" s="741">
        <v>1785.7199999999998</v>
      </c>
      <c r="E48" s="754">
        <v>0.91727793872896501</v>
      </c>
      <c r="F48" s="742">
        <v>1946.7599999999998</v>
      </c>
    </row>
    <row r="49" spans="1:6" ht="14.4" customHeight="1" x14ac:dyDescent="0.3">
      <c r="A49" s="764" t="s">
        <v>2008</v>
      </c>
      <c r="B49" s="741">
        <v>131.04</v>
      </c>
      <c r="C49" s="754">
        <v>1</v>
      </c>
      <c r="D49" s="741"/>
      <c r="E49" s="754">
        <v>0</v>
      </c>
      <c r="F49" s="742">
        <v>131.04</v>
      </c>
    </row>
    <row r="50" spans="1:6" ht="14.4" customHeight="1" x14ac:dyDescent="0.3">
      <c r="A50" s="764" t="s">
        <v>3290</v>
      </c>
      <c r="B50" s="741">
        <v>14.100000000000001</v>
      </c>
      <c r="C50" s="754">
        <v>0.15787705744037622</v>
      </c>
      <c r="D50" s="741">
        <v>75.210000000000008</v>
      </c>
      <c r="E50" s="754">
        <v>0.84212294255962383</v>
      </c>
      <c r="F50" s="742">
        <v>89.31</v>
      </c>
    </row>
    <row r="51" spans="1:6" ht="14.4" customHeight="1" x14ac:dyDescent="0.3">
      <c r="A51" s="764" t="s">
        <v>2007</v>
      </c>
      <c r="B51" s="741"/>
      <c r="C51" s="754">
        <v>0</v>
      </c>
      <c r="D51" s="741">
        <v>342.42</v>
      </c>
      <c r="E51" s="754">
        <v>1</v>
      </c>
      <c r="F51" s="742">
        <v>342.42</v>
      </c>
    </row>
    <row r="52" spans="1:6" ht="14.4" customHeight="1" x14ac:dyDescent="0.3">
      <c r="A52" s="764" t="s">
        <v>3291</v>
      </c>
      <c r="B52" s="741"/>
      <c r="C52" s="754"/>
      <c r="D52" s="741">
        <v>0</v>
      </c>
      <c r="E52" s="754"/>
      <c r="F52" s="742">
        <v>0</v>
      </c>
    </row>
    <row r="53" spans="1:6" ht="14.4" customHeight="1" x14ac:dyDescent="0.3">
      <c r="A53" s="764" t="s">
        <v>3292</v>
      </c>
      <c r="B53" s="741"/>
      <c r="C53" s="754">
        <v>0</v>
      </c>
      <c r="D53" s="741">
        <v>373.74</v>
      </c>
      <c r="E53" s="754">
        <v>1</v>
      </c>
      <c r="F53" s="742">
        <v>373.74</v>
      </c>
    </row>
    <row r="54" spans="1:6" ht="14.4" customHeight="1" x14ac:dyDescent="0.3">
      <c r="A54" s="764" t="s">
        <v>3293</v>
      </c>
      <c r="B54" s="741"/>
      <c r="C54" s="754">
        <v>0</v>
      </c>
      <c r="D54" s="741">
        <v>518.76</v>
      </c>
      <c r="E54" s="754">
        <v>1</v>
      </c>
      <c r="F54" s="742">
        <v>518.76</v>
      </c>
    </row>
    <row r="55" spans="1:6" ht="14.4" customHeight="1" x14ac:dyDescent="0.3">
      <c r="A55" s="764" t="s">
        <v>3294</v>
      </c>
      <c r="B55" s="741"/>
      <c r="C55" s="754">
        <v>0</v>
      </c>
      <c r="D55" s="741">
        <v>567.72</v>
      </c>
      <c r="E55" s="754">
        <v>1</v>
      </c>
      <c r="F55" s="742">
        <v>567.72</v>
      </c>
    </row>
    <row r="56" spans="1:6" ht="14.4" customHeight="1" x14ac:dyDescent="0.3">
      <c r="A56" s="764" t="s">
        <v>3295</v>
      </c>
      <c r="B56" s="741">
        <v>0</v>
      </c>
      <c r="C56" s="754">
        <v>0</v>
      </c>
      <c r="D56" s="741">
        <v>2483.6800000000003</v>
      </c>
      <c r="E56" s="754">
        <v>1</v>
      </c>
      <c r="F56" s="742">
        <v>2483.6800000000003</v>
      </c>
    </row>
    <row r="57" spans="1:6" ht="14.4" customHeight="1" x14ac:dyDescent="0.3">
      <c r="A57" s="764" t="s">
        <v>1995</v>
      </c>
      <c r="B57" s="741"/>
      <c r="C57" s="754">
        <v>0</v>
      </c>
      <c r="D57" s="741">
        <v>1476.8400000000001</v>
      </c>
      <c r="E57" s="754">
        <v>1</v>
      </c>
      <c r="F57" s="742">
        <v>1476.8400000000001</v>
      </c>
    </row>
    <row r="58" spans="1:6" ht="14.4" customHeight="1" x14ac:dyDescent="0.3">
      <c r="A58" s="764" t="s">
        <v>2033</v>
      </c>
      <c r="B58" s="741">
        <v>0</v>
      </c>
      <c r="C58" s="754">
        <v>0</v>
      </c>
      <c r="D58" s="741">
        <v>83.26</v>
      </c>
      <c r="E58" s="754">
        <v>1</v>
      </c>
      <c r="F58" s="742">
        <v>83.26</v>
      </c>
    </row>
    <row r="59" spans="1:6" ht="14.4" customHeight="1" x14ac:dyDescent="0.3">
      <c r="A59" s="764" t="s">
        <v>2022</v>
      </c>
      <c r="B59" s="741"/>
      <c r="C59" s="754">
        <v>0</v>
      </c>
      <c r="D59" s="741">
        <v>829.8</v>
      </c>
      <c r="E59" s="754">
        <v>1</v>
      </c>
      <c r="F59" s="742">
        <v>829.8</v>
      </c>
    </row>
    <row r="60" spans="1:6" ht="14.4" customHeight="1" x14ac:dyDescent="0.3">
      <c r="A60" s="764" t="s">
        <v>2013</v>
      </c>
      <c r="B60" s="741">
        <v>0</v>
      </c>
      <c r="C60" s="754"/>
      <c r="D60" s="741">
        <v>0</v>
      </c>
      <c r="E60" s="754"/>
      <c r="F60" s="742">
        <v>0</v>
      </c>
    </row>
    <row r="61" spans="1:6" ht="14.4" customHeight="1" x14ac:dyDescent="0.3">
      <c r="A61" s="764" t="s">
        <v>1999</v>
      </c>
      <c r="B61" s="741"/>
      <c r="C61" s="754">
        <v>0</v>
      </c>
      <c r="D61" s="741">
        <v>298.85000000000002</v>
      </c>
      <c r="E61" s="754">
        <v>1</v>
      </c>
      <c r="F61" s="742">
        <v>298.85000000000002</v>
      </c>
    </row>
    <row r="62" spans="1:6" ht="14.4" customHeight="1" x14ac:dyDescent="0.3">
      <c r="A62" s="764" t="s">
        <v>3296</v>
      </c>
      <c r="B62" s="741"/>
      <c r="C62" s="754">
        <v>0</v>
      </c>
      <c r="D62" s="741">
        <v>3992.98</v>
      </c>
      <c r="E62" s="754">
        <v>1</v>
      </c>
      <c r="F62" s="742">
        <v>3992.98</v>
      </c>
    </row>
    <row r="63" spans="1:6" ht="14.4" customHeight="1" x14ac:dyDescent="0.3">
      <c r="A63" s="764" t="s">
        <v>1994</v>
      </c>
      <c r="B63" s="741"/>
      <c r="C63" s="754">
        <v>0</v>
      </c>
      <c r="D63" s="741">
        <v>491.82</v>
      </c>
      <c r="E63" s="754">
        <v>1</v>
      </c>
      <c r="F63" s="742">
        <v>491.82</v>
      </c>
    </row>
    <row r="64" spans="1:6" ht="14.4" customHeight="1" x14ac:dyDescent="0.3">
      <c r="A64" s="764" t="s">
        <v>3297</v>
      </c>
      <c r="B64" s="741"/>
      <c r="C64" s="754">
        <v>0</v>
      </c>
      <c r="D64" s="741">
        <v>110.74</v>
      </c>
      <c r="E64" s="754">
        <v>1</v>
      </c>
      <c r="F64" s="742">
        <v>110.74</v>
      </c>
    </row>
    <row r="65" spans="1:6" ht="14.4" customHeight="1" x14ac:dyDescent="0.3">
      <c r="A65" s="764" t="s">
        <v>2012</v>
      </c>
      <c r="B65" s="741"/>
      <c r="C65" s="754">
        <v>0</v>
      </c>
      <c r="D65" s="741">
        <v>308.72000000000003</v>
      </c>
      <c r="E65" s="754">
        <v>1</v>
      </c>
      <c r="F65" s="742">
        <v>308.72000000000003</v>
      </c>
    </row>
    <row r="66" spans="1:6" ht="14.4" customHeight="1" x14ac:dyDescent="0.3">
      <c r="A66" s="764" t="s">
        <v>3298</v>
      </c>
      <c r="B66" s="741"/>
      <c r="C66" s="754">
        <v>0</v>
      </c>
      <c r="D66" s="741">
        <v>107.34</v>
      </c>
      <c r="E66" s="754">
        <v>1</v>
      </c>
      <c r="F66" s="742">
        <v>107.34</v>
      </c>
    </row>
    <row r="67" spans="1:6" ht="14.4" customHeight="1" x14ac:dyDescent="0.3">
      <c r="A67" s="764" t="s">
        <v>3299</v>
      </c>
      <c r="B67" s="741"/>
      <c r="C67" s="754">
        <v>0</v>
      </c>
      <c r="D67" s="741">
        <v>5617.6</v>
      </c>
      <c r="E67" s="754">
        <v>1</v>
      </c>
      <c r="F67" s="742">
        <v>5617.6</v>
      </c>
    </row>
    <row r="68" spans="1:6" ht="14.4" customHeight="1" x14ac:dyDescent="0.3">
      <c r="A68" s="764" t="s">
        <v>3300</v>
      </c>
      <c r="B68" s="741"/>
      <c r="C68" s="754">
        <v>0</v>
      </c>
      <c r="D68" s="741">
        <v>1638.14</v>
      </c>
      <c r="E68" s="754">
        <v>1</v>
      </c>
      <c r="F68" s="742">
        <v>1638.14</v>
      </c>
    </row>
    <row r="69" spans="1:6" ht="14.4" customHeight="1" x14ac:dyDescent="0.3">
      <c r="A69" s="764" t="s">
        <v>2029</v>
      </c>
      <c r="B69" s="741"/>
      <c r="C69" s="754">
        <v>0</v>
      </c>
      <c r="D69" s="741">
        <v>127.5</v>
      </c>
      <c r="E69" s="754">
        <v>1</v>
      </c>
      <c r="F69" s="742">
        <v>127.5</v>
      </c>
    </row>
    <row r="70" spans="1:6" ht="14.4" customHeight="1" x14ac:dyDescent="0.3">
      <c r="A70" s="764" t="s">
        <v>3301</v>
      </c>
      <c r="B70" s="741"/>
      <c r="C70" s="754">
        <v>0</v>
      </c>
      <c r="D70" s="741">
        <v>329.88</v>
      </c>
      <c r="E70" s="754">
        <v>1</v>
      </c>
      <c r="F70" s="742">
        <v>329.88</v>
      </c>
    </row>
    <row r="71" spans="1:6" ht="14.4" customHeight="1" x14ac:dyDescent="0.3">
      <c r="A71" s="764" t="s">
        <v>3302</v>
      </c>
      <c r="B71" s="741"/>
      <c r="C71" s="754">
        <v>0</v>
      </c>
      <c r="D71" s="741">
        <v>1037.3399999999999</v>
      </c>
      <c r="E71" s="754">
        <v>1</v>
      </c>
      <c r="F71" s="742">
        <v>1037.3399999999999</v>
      </c>
    </row>
    <row r="72" spans="1:6" ht="14.4" customHeight="1" x14ac:dyDescent="0.3">
      <c r="A72" s="764" t="s">
        <v>2028</v>
      </c>
      <c r="B72" s="741"/>
      <c r="C72" s="754">
        <v>0</v>
      </c>
      <c r="D72" s="741">
        <v>1071.52</v>
      </c>
      <c r="E72" s="754">
        <v>1</v>
      </c>
      <c r="F72" s="742">
        <v>1071.52</v>
      </c>
    </row>
    <row r="73" spans="1:6" ht="14.4" customHeight="1" x14ac:dyDescent="0.3">
      <c r="A73" s="764" t="s">
        <v>2014</v>
      </c>
      <c r="B73" s="741">
        <v>0</v>
      </c>
      <c r="C73" s="754">
        <v>0</v>
      </c>
      <c r="D73" s="741">
        <v>617.54</v>
      </c>
      <c r="E73" s="754">
        <v>1</v>
      </c>
      <c r="F73" s="742">
        <v>617.54</v>
      </c>
    </row>
    <row r="74" spans="1:6" ht="14.4" customHeight="1" x14ac:dyDescent="0.3">
      <c r="A74" s="764" t="s">
        <v>3303</v>
      </c>
      <c r="B74" s="741"/>
      <c r="C74" s="754">
        <v>0</v>
      </c>
      <c r="D74" s="741">
        <v>524.45000000000005</v>
      </c>
      <c r="E74" s="754">
        <v>1</v>
      </c>
      <c r="F74" s="742">
        <v>524.45000000000005</v>
      </c>
    </row>
    <row r="75" spans="1:6" ht="14.4" customHeight="1" x14ac:dyDescent="0.3">
      <c r="A75" s="764" t="s">
        <v>3304</v>
      </c>
      <c r="B75" s="741"/>
      <c r="C75" s="754">
        <v>0</v>
      </c>
      <c r="D75" s="741">
        <v>1549.44</v>
      </c>
      <c r="E75" s="754">
        <v>1</v>
      </c>
      <c r="F75" s="742">
        <v>1549.44</v>
      </c>
    </row>
    <row r="76" spans="1:6" ht="14.4" customHeight="1" x14ac:dyDescent="0.3">
      <c r="A76" s="764" t="s">
        <v>2025</v>
      </c>
      <c r="B76" s="741">
        <v>0</v>
      </c>
      <c r="C76" s="754"/>
      <c r="D76" s="741">
        <v>0</v>
      </c>
      <c r="E76" s="754"/>
      <c r="F76" s="742">
        <v>0</v>
      </c>
    </row>
    <row r="77" spans="1:6" ht="14.4" customHeight="1" thickBot="1" x14ac:dyDescent="0.35">
      <c r="A77" s="765" t="s">
        <v>1997</v>
      </c>
      <c r="B77" s="756"/>
      <c r="C77" s="757"/>
      <c r="D77" s="756">
        <v>0</v>
      </c>
      <c r="E77" s="757"/>
      <c r="F77" s="758">
        <v>0</v>
      </c>
    </row>
    <row r="78" spans="1:6" ht="14.4" customHeight="1" thickBot="1" x14ac:dyDescent="0.35">
      <c r="A78" s="759" t="s">
        <v>3</v>
      </c>
      <c r="B78" s="760">
        <v>2120005.6400000011</v>
      </c>
      <c r="C78" s="761">
        <v>0.68285428130038994</v>
      </c>
      <c r="D78" s="760">
        <v>984618.13999999978</v>
      </c>
      <c r="E78" s="761">
        <v>0.31714571869960978</v>
      </c>
      <c r="F78" s="762">
        <v>3104623.7800000017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{F2B03A90-B04C-4244-A0C4-9F63E03BCA71}</x14:id>
        </ext>
      </extLst>
    </cfRule>
  </conditionalFormatting>
  <conditionalFormatting sqref="F31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{08D187DE-11FB-4164-90D0-326D3FB2A233}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B03A90-B04C-4244-A0C4-9F63E03BCA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08D187DE-11FB-4164-90D0-326D3FB2A2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7" t="s">
        <v>3332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38"/>
      <c r="M1" s="53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2035</v>
      </c>
      <c r="G3" s="47">
        <f>SUBTOTAL(9,G6:G1048576)</f>
        <v>2120005.6399999997</v>
      </c>
      <c r="H3" s="48">
        <f>IF(M3=0,0,G3/M3)</f>
        <v>0.68285428130038972</v>
      </c>
      <c r="I3" s="47">
        <f>SUBTOTAL(9,I6:I1048576)</f>
        <v>1447</v>
      </c>
      <c r="J3" s="47">
        <f>SUBTOTAL(9,J6:J1048576)</f>
        <v>984618.13999999955</v>
      </c>
      <c r="K3" s="48">
        <f>IF(M3=0,0,J3/M3)</f>
        <v>0.31714571869960984</v>
      </c>
      <c r="L3" s="47">
        <f>SUBTOTAL(9,L6:L1048576)</f>
        <v>3482</v>
      </c>
      <c r="M3" s="49">
        <f>SUBTOTAL(9,M6:M1048576)</f>
        <v>3104623.7800000007</v>
      </c>
    </row>
    <row r="4" spans="1:13" ht="14.4" customHeight="1" thickBot="1" x14ac:dyDescent="0.35">
      <c r="A4" s="45"/>
      <c r="B4" s="45"/>
      <c r="C4" s="45"/>
      <c r="D4" s="45"/>
      <c r="E4" s="46"/>
      <c r="F4" s="581" t="s">
        <v>161</v>
      </c>
      <c r="G4" s="582"/>
      <c r="H4" s="583"/>
      <c r="I4" s="584" t="s">
        <v>160</v>
      </c>
      <c r="J4" s="582"/>
      <c r="K4" s="583"/>
      <c r="L4" s="585" t="s">
        <v>3</v>
      </c>
      <c r="M4" s="586"/>
    </row>
    <row r="5" spans="1:13" ht="14.4" customHeight="1" thickBot="1" x14ac:dyDescent="0.35">
      <c r="A5" s="825" t="s">
        <v>167</v>
      </c>
      <c r="B5" s="828" t="s">
        <v>163</v>
      </c>
      <c r="C5" s="828" t="s">
        <v>90</v>
      </c>
      <c r="D5" s="828" t="s">
        <v>164</v>
      </c>
      <c r="E5" s="828" t="s">
        <v>165</v>
      </c>
      <c r="F5" s="768" t="s">
        <v>28</v>
      </c>
      <c r="G5" s="768" t="s">
        <v>14</v>
      </c>
      <c r="H5" s="751" t="s">
        <v>166</v>
      </c>
      <c r="I5" s="750" t="s">
        <v>28</v>
      </c>
      <c r="J5" s="768" t="s">
        <v>14</v>
      </c>
      <c r="K5" s="751" t="s">
        <v>166</v>
      </c>
      <c r="L5" s="750" t="s">
        <v>28</v>
      </c>
      <c r="M5" s="769" t="s">
        <v>14</v>
      </c>
    </row>
    <row r="6" spans="1:13" ht="14.4" customHeight="1" x14ac:dyDescent="0.3">
      <c r="A6" s="812" t="s">
        <v>2215</v>
      </c>
      <c r="B6" s="813" t="s">
        <v>2039</v>
      </c>
      <c r="C6" s="813" t="s">
        <v>2528</v>
      </c>
      <c r="D6" s="813" t="s">
        <v>2529</v>
      </c>
      <c r="E6" s="813" t="s">
        <v>2530</v>
      </c>
      <c r="F6" s="225">
        <v>1</v>
      </c>
      <c r="G6" s="225">
        <v>0</v>
      </c>
      <c r="H6" s="818"/>
      <c r="I6" s="225"/>
      <c r="J6" s="225"/>
      <c r="K6" s="818"/>
      <c r="L6" s="225">
        <v>1</v>
      </c>
      <c r="M6" s="826">
        <v>0</v>
      </c>
    </row>
    <row r="7" spans="1:13" ht="14.4" customHeight="1" x14ac:dyDescent="0.3">
      <c r="A7" s="737" t="s">
        <v>2215</v>
      </c>
      <c r="B7" s="738" t="s">
        <v>2073</v>
      </c>
      <c r="C7" s="738" t="s">
        <v>1403</v>
      </c>
      <c r="D7" s="738" t="s">
        <v>2074</v>
      </c>
      <c r="E7" s="738" t="s">
        <v>2076</v>
      </c>
      <c r="F7" s="741"/>
      <c r="G7" s="741"/>
      <c r="H7" s="754">
        <v>0</v>
      </c>
      <c r="I7" s="741">
        <v>1</v>
      </c>
      <c r="J7" s="741">
        <v>59.27</v>
      </c>
      <c r="K7" s="754">
        <v>1</v>
      </c>
      <c r="L7" s="741">
        <v>1</v>
      </c>
      <c r="M7" s="742">
        <v>59.27</v>
      </c>
    </row>
    <row r="8" spans="1:13" ht="14.4" customHeight="1" x14ac:dyDescent="0.3">
      <c r="A8" s="737" t="s">
        <v>2215</v>
      </c>
      <c r="B8" s="738" t="s">
        <v>2073</v>
      </c>
      <c r="C8" s="738" t="s">
        <v>1391</v>
      </c>
      <c r="D8" s="738" t="s">
        <v>2074</v>
      </c>
      <c r="E8" s="738" t="s">
        <v>2077</v>
      </c>
      <c r="F8" s="741"/>
      <c r="G8" s="741"/>
      <c r="H8" s="754">
        <v>0</v>
      </c>
      <c r="I8" s="741">
        <v>1</v>
      </c>
      <c r="J8" s="741">
        <v>46.07</v>
      </c>
      <c r="K8" s="754">
        <v>1</v>
      </c>
      <c r="L8" s="741">
        <v>1</v>
      </c>
      <c r="M8" s="742">
        <v>46.07</v>
      </c>
    </row>
    <row r="9" spans="1:13" ht="14.4" customHeight="1" x14ac:dyDescent="0.3">
      <c r="A9" s="737" t="s">
        <v>2215</v>
      </c>
      <c r="B9" s="738" t="s">
        <v>3305</v>
      </c>
      <c r="C9" s="738" t="s">
        <v>2534</v>
      </c>
      <c r="D9" s="738" t="s">
        <v>2535</v>
      </c>
      <c r="E9" s="738" t="s">
        <v>2536</v>
      </c>
      <c r="F9" s="741"/>
      <c r="G9" s="741"/>
      <c r="H9" s="754"/>
      <c r="I9" s="741">
        <v>1</v>
      </c>
      <c r="J9" s="741">
        <v>0</v>
      </c>
      <c r="K9" s="754"/>
      <c r="L9" s="741">
        <v>1</v>
      </c>
      <c r="M9" s="742">
        <v>0</v>
      </c>
    </row>
    <row r="10" spans="1:13" ht="14.4" customHeight="1" x14ac:dyDescent="0.3">
      <c r="A10" s="737" t="s">
        <v>2215</v>
      </c>
      <c r="B10" s="738" t="s">
        <v>2188</v>
      </c>
      <c r="C10" s="738" t="s">
        <v>1951</v>
      </c>
      <c r="D10" s="738" t="s">
        <v>2189</v>
      </c>
      <c r="E10" s="738" t="s">
        <v>2156</v>
      </c>
      <c r="F10" s="741"/>
      <c r="G10" s="741"/>
      <c r="H10" s="754">
        <v>0</v>
      </c>
      <c r="I10" s="741">
        <v>2</v>
      </c>
      <c r="J10" s="741">
        <v>267.88</v>
      </c>
      <c r="K10" s="754">
        <v>1</v>
      </c>
      <c r="L10" s="741">
        <v>2</v>
      </c>
      <c r="M10" s="742">
        <v>267.88</v>
      </c>
    </row>
    <row r="11" spans="1:13" ht="14.4" customHeight="1" x14ac:dyDescent="0.3">
      <c r="A11" s="737" t="s">
        <v>2216</v>
      </c>
      <c r="B11" s="738" t="s">
        <v>2041</v>
      </c>
      <c r="C11" s="738" t="s">
        <v>1444</v>
      </c>
      <c r="D11" s="738" t="s">
        <v>1445</v>
      </c>
      <c r="E11" s="738" t="s">
        <v>2042</v>
      </c>
      <c r="F11" s="741"/>
      <c r="G11" s="741"/>
      <c r="H11" s="754"/>
      <c r="I11" s="741">
        <v>2</v>
      </c>
      <c r="J11" s="741">
        <v>0</v>
      </c>
      <c r="K11" s="754"/>
      <c r="L11" s="741">
        <v>2</v>
      </c>
      <c r="M11" s="742">
        <v>0</v>
      </c>
    </row>
    <row r="12" spans="1:13" ht="14.4" customHeight="1" x14ac:dyDescent="0.3">
      <c r="A12" s="737" t="s">
        <v>2216</v>
      </c>
      <c r="B12" s="738" t="s">
        <v>2192</v>
      </c>
      <c r="C12" s="738" t="s">
        <v>2304</v>
      </c>
      <c r="D12" s="738" t="s">
        <v>1216</v>
      </c>
      <c r="E12" s="738" t="s">
        <v>2193</v>
      </c>
      <c r="F12" s="741"/>
      <c r="G12" s="741"/>
      <c r="H12" s="754">
        <v>0</v>
      </c>
      <c r="I12" s="741">
        <v>4</v>
      </c>
      <c r="J12" s="741">
        <v>193.68</v>
      </c>
      <c r="K12" s="754">
        <v>1</v>
      </c>
      <c r="L12" s="741">
        <v>4</v>
      </c>
      <c r="M12" s="742">
        <v>193.68</v>
      </c>
    </row>
    <row r="13" spans="1:13" ht="14.4" customHeight="1" x14ac:dyDescent="0.3">
      <c r="A13" s="737" t="s">
        <v>2216</v>
      </c>
      <c r="B13" s="738" t="s">
        <v>3306</v>
      </c>
      <c r="C13" s="738" t="s">
        <v>2633</v>
      </c>
      <c r="D13" s="738" t="s">
        <v>2631</v>
      </c>
      <c r="E13" s="738" t="s">
        <v>2634</v>
      </c>
      <c r="F13" s="741">
        <v>8</v>
      </c>
      <c r="G13" s="741">
        <v>13418.4</v>
      </c>
      <c r="H13" s="754">
        <v>1</v>
      </c>
      <c r="I13" s="741"/>
      <c r="J13" s="741"/>
      <c r="K13" s="754">
        <v>0</v>
      </c>
      <c r="L13" s="741">
        <v>8</v>
      </c>
      <c r="M13" s="742">
        <v>13418.4</v>
      </c>
    </row>
    <row r="14" spans="1:13" ht="14.4" customHeight="1" x14ac:dyDescent="0.3">
      <c r="A14" s="737" t="s">
        <v>2216</v>
      </c>
      <c r="B14" s="738" t="s">
        <v>3306</v>
      </c>
      <c r="C14" s="738" t="s">
        <v>2635</v>
      </c>
      <c r="D14" s="738" t="s">
        <v>2636</v>
      </c>
      <c r="E14" s="738" t="s">
        <v>2634</v>
      </c>
      <c r="F14" s="741">
        <v>2</v>
      </c>
      <c r="G14" s="741">
        <v>3354.6</v>
      </c>
      <c r="H14" s="754">
        <v>1</v>
      </c>
      <c r="I14" s="741"/>
      <c r="J14" s="741"/>
      <c r="K14" s="754">
        <v>0</v>
      </c>
      <c r="L14" s="741">
        <v>2</v>
      </c>
      <c r="M14" s="742">
        <v>3354.6</v>
      </c>
    </row>
    <row r="15" spans="1:13" ht="14.4" customHeight="1" x14ac:dyDescent="0.3">
      <c r="A15" s="737" t="s">
        <v>2216</v>
      </c>
      <c r="B15" s="738" t="s">
        <v>3306</v>
      </c>
      <c r="C15" s="738" t="s">
        <v>2637</v>
      </c>
      <c r="D15" s="738" t="s">
        <v>2636</v>
      </c>
      <c r="E15" s="738" t="s">
        <v>2638</v>
      </c>
      <c r="F15" s="741">
        <v>10</v>
      </c>
      <c r="G15" s="741">
        <v>9085.2999999999993</v>
      </c>
      <c r="H15" s="754">
        <v>1</v>
      </c>
      <c r="I15" s="741"/>
      <c r="J15" s="741"/>
      <c r="K15" s="754">
        <v>0</v>
      </c>
      <c r="L15" s="741">
        <v>10</v>
      </c>
      <c r="M15" s="742">
        <v>9085.2999999999993</v>
      </c>
    </row>
    <row r="16" spans="1:13" ht="14.4" customHeight="1" x14ac:dyDescent="0.3">
      <c r="A16" s="737" t="s">
        <v>2216</v>
      </c>
      <c r="B16" s="738" t="s">
        <v>3306</v>
      </c>
      <c r="C16" s="738" t="s">
        <v>2639</v>
      </c>
      <c r="D16" s="738" t="s">
        <v>2640</v>
      </c>
      <c r="E16" s="738" t="s">
        <v>2632</v>
      </c>
      <c r="F16" s="741"/>
      <c r="G16" s="741"/>
      <c r="H16" s="754">
        <v>0</v>
      </c>
      <c r="I16" s="741">
        <v>20</v>
      </c>
      <c r="J16" s="741">
        <v>11674</v>
      </c>
      <c r="K16" s="754">
        <v>1</v>
      </c>
      <c r="L16" s="741">
        <v>20</v>
      </c>
      <c r="M16" s="742">
        <v>11674</v>
      </c>
    </row>
    <row r="17" spans="1:13" ht="14.4" customHeight="1" x14ac:dyDescent="0.3">
      <c r="A17" s="737" t="s">
        <v>2216</v>
      </c>
      <c r="B17" s="738" t="s">
        <v>3306</v>
      </c>
      <c r="C17" s="738" t="s">
        <v>2641</v>
      </c>
      <c r="D17" s="738" t="s">
        <v>2640</v>
      </c>
      <c r="E17" s="738" t="s">
        <v>2638</v>
      </c>
      <c r="F17" s="741"/>
      <c r="G17" s="741"/>
      <c r="H17" s="754">
        <v>0</v>
      </c>
      <c r="I17" s="741">
        <v>20</v>
      </c>
      <c r="J17" s="741">
        <v>18170.599999999999</v>
      </c>
      <c r="K17" s="754">
        <v>1</v>
      </c>
      <c r="L17" s="741">
        <v>20</v>
      </c>
      <c r="M17" s="742">
        <v>18170.599999999999</v>
      </c>
    </row>
    <row r="18" spans="1:13" ht="14.4" customHeight="1" x14ac:dyDescent="0.3">
      <c r="A18" s="737" t="s">
        <v>2216</v>
      </c>
      <c r="B18" s="738" t="s">
        <v>3307</v>
      </c>
      <c r="C18" s="738" t="s">
        <v>2584</v>
      </c>
      <c r="D18" s="738" t="s">
        <v>2585</v>
      </c>
      <c r="E18" s="738" t="s">
        <v>2586</v>
      </c>
      <c r="F18" s="741">
        <v>12</v>
      </c>
      <c r="G18" s="741">
        <v>23267.64</v>
      </c>
      <c r="H18" s="754">
        <v>1</v>
      </c>
      <c r="I18" s="741"/>
      <c r="J18" s="741"/>
      <c r="K18" s="754">
        <v>0</v>
      </c>
      <c r="L18" s="741">
        <v>12</v>
      </c>
      <c r="M18" s="742">
        <v>23267.64</v>
      </c>
    </row>
    <row r="19" spans="1:13" ht="14.4" customHeight="1" x14ac:dyDescent="0.3">
      <c r="A19" s="737" t="s">
        <v>2216</v>
      </c>
      <c r="B19" s="738" t="s">
        <v>3307</v>
      </c>
      <c r="C19" s="738" t="s">
        <v>2587</v>
      </c>
      <c r="D19" s="738" t="s">
        <v>2588</v>
      </c>
      <c r="E19" s="738" t="s">
        <v>2589</v>
      </c>
      <c r="F19" s="741"/>
      <c r="G19" s="741"/>
      <c r="H19" s="754">
        <v>0</v>
      </c>
      <c r="I19" s="741">
        <v>4</v>
      </c>
      <c r="J19" s="741">
        <v>1939</v>
      </c>
      <c r="K19" s="754">
        <v>1</v>
      </c>
      <c r="L19" s="741">
        <v>4</v>
      </c>
      <c r="M19" s="742">
        <v>1939</v>
      </c>
    </row>
    <row r="20" spans="1:13" ht="14.4" customHeight="1" x14ac:dyDescent="0.3">
      <c r="A20" s="737" t="s">
        <v>2216</v>
      </c>
      <c r="B20" s="738" t="s">
        <v>3307</v>
      </c>
      <c r="C20" s="738" t="s">
        <v>2590</v>
      </c>
      <c r="D20" s="738" t="s">
        <v>2591</v>
      </c>
      <c r="E20" s="738" t="s">
        <v>2592</v>
      </c>
      <c r="F20" s="741">
        <v>4</v>
      </c>
      <c r="G20" s="741">
        <v>0</v>
      </c>
      <c r="H20" s="754"/>
      <c r="I20" s="741"/>
      <c r="J20" s="741"/>
      <c r="K20" s="754"/>
      <c r="L20" s="741">
        <v>4</v>
      </c>
      <c r="M20" s="742">
        <v>0</v>
      </c>
    </row>
    <row r="21" spans="1:13" ht="14.4" customHeight="1" x14ac:dyDescent="0.3">
      <c r="A21" s="737" t="s">
        <v>2216</v>
      </c>
      <c r="B21" s="738" t="s">
        <v>3308</v>
      </c>
      <c r="C21" s="738" t="s">
        <v>2574</v>
      </c>
      <c r="D21" s="738" t="s">
        <v>2575</v>
      </c>
      <c r="E21" s="738" t="s">
        <v>2576</v>
      </c>
      <c r="F21" s="741">
        <v>2</v>
      </c>
      <c r="G21" s="741">
        <v>1508.08</v>
      </c>
      <c r="H21" s="754">
        <v>1</v>
      </c>
      <c r="I21" s="741"/>
      <c r="J21" s="741"/>
      <c r="K21" s="754">
        <v>0</v>
      </c>
      <c r="L21" s="741">
        <v>2</v>
      </c>
      <c r="M21" s="742">
        <v>1508.08</v>
      </c>
    </row>
    <row r="22" spans="1:13" ht="14.4" customHeight="1" x14ac:dyDescent="0.3">
      <c r="A22" s="737" t="s">
        <v>2216</v>
      </c>
      <c r="B22" s="738" t="s">
        <v>2126</v>
      </c>
      <c r="C22" s="738" t="s">
        <v>1358</v>
      </c>
      <c r="D22" s="738" t="s">
        <v>2127</v>
      </c>
      <c r="E22" s="738" t="s">
        <v>2128</v>
      </c>
      <c r="F22" s="741"/>
      <c r="G22" s="741"/>
      <c r="H22" s="754"/>
      <c r="I22" s="741">
        <v>10</v>
      </c>
      <c r="J22" s="741">
        <v>0</v>
      </c>
      <c r="K22" s="754"/>
      <c r="L22" s="741">
        <v>10</v>
      </c>
      <c r="M22" s="742">
        <v>0</v>
      </c>
    </row>
    <row r="23" spans="1:13" ht="14.4" customHeight="1" x14ac:dyDescent="0.3">
      <c r="A23" s="737" t="s">
        <v>2216</v>
      </c>
      <c r="B23" s="738" t="s">
        <v>3309</v>
      </c>
      <c r="C23" s="738" t="s">
        <v>2617</v>
      </c>
      <c r="D23" s="738" t="s">
        <v>2618</v>
      </c>
      <c r="E23" s="738" t="s">
        <v>2619</v>
      </c>
      <c r="F23" s="741"/>
      <c r="G23" s="741"/>
      <c r="H23" s="754">
        <v>0</v>
      </c>
      <c r="I23" s="741">
        <v>4</v>
      </c>
      <c r="J23" s="741">
        <v>420.32</v>
      </c>
      <c r="K23" s="754">
        <v>1</v>
      </c>
      <c r="L23" s="741">
        <v>4</v>
      </c>
      <c r="M23" s="742">
        <v>420.32</v>
      </c>
    </row>
    <row r="24" spans="1:13" ht="14.4" customHeight="1" x14ac:dyDescent="0.3">
      <c r="A24" s="737" t="s">
        <v>2216</v>
      </c>
      <c r="B24" s="738" t="s">
        <v>3310</v>
      </c>
      <c r="C24" s="738" t="s">
        <v>2593</v>
      </c>
      <c r="D24" s="738" t="s">
        <v>2294</v>
      </c>
      <c r="E24" s="738" t="s">
        <v>2594</v>
      </c>
      <c r="F24" s="741"/>
      <c r="G24" s="741"/>
      <c r="H24" s="754">
        <v>0</v>
      </c>
      <c r="I24" s="741">
        <v>5</v>
      </c>
      <c r="J24" s="741">
        <v>2685.6</v>
      </c>
      <c r="K24" s="754">
        <v>1</v>
      </c>
      <c r="L24" s="741">
        <v>5</v>
      </c>
      <c r="M24" s="742">
        <v>2685.6</v>
      </c>
    </row>
    <row r="25" spans="1:13" ht="14.4" customHeight="1" x14ac:dyDescent="0.3">
      <c r="A25" s="737" t="s">
        <v>2216</v>
      </c>
      <c r="B25" s="738" t="s">
        <v>3310</v>
      </c>
      <c r="C25" s="738" t="s">
        <v>2595</v>
      </c>
      <c r="D25" s="738" t="s">
        <v>2294</v>
      </c>
      <c r="E25" s="738" t="s">
        <v>2596</v>
      </c>
      <c r="F25" s="741"/>
      <c r="G25" s="741"/>
      <c r="H25" s="754">
        <v>0</v>
      </c>
      <c r="I25" s="741">
        <v>2</v>
      </c>
      <c r="J25" s="741">
        <v>848.48</v>
      </c>
      <c r="K25" s="754">
        <v>1</v>
      </c>
      <c r="L25" s="741">
        <v>2</v>
      </c>
      <c r="M25" s="742">
        <v>848.48</v>
      </c>
    </row>
    <row r="26" spans="1:13" ht="14.4" customHeight="1" x14ac:dyDescent="0.3">
      <c r="A26" s="737" t="s">
        <v>2216</v>
      </c>
      <c r="B26" s="738" t="s">
        <v>3310</v>
      </c>
      <c r="C26" s="738" t="s">
        <v>2293</v>
      </c>
      <c r="D26" s="738" t="s">
        <v>2294</v>
      </c>
      <c r="E26" s="738" t="s">
        <v>2295</v>
      </c>
      <c r="F26" s="741"/>
      <c r="G26" s="741"/>
      <c r="H26" s="754">
        <v>0</v>
      </c>
      <c r="I26" s="741">
        <v>3</v>
      </c>
      <c r="J26" s="741">
        <v>2545.4700000000003</v>
      </c>
      <c r="K26" s="754">
        <v>1</v>
      </c>
      <c r="L26" s="741">
        <v>3</v>
      </c>
      <c r="M26" s="742">
        <v>2545.4700000000003</v>
      </c>
    </row>
    <row r="27" spans="1:13" ht="14.4" customHeight="1" x14ac:dyDescent="0.3">
      <c r="A27" s="737" t="s">
        <v>2216</v>
      </c>
      <c r="B27" s="738" t="s">
        <v>2149</v>
      </c>
      <c r="C27" s="738" t="s">
        <v>2531</v>
      </c>
      <c r="D27" s="738" t="s">
        <v>2532</v>
      </c>
      <c r="E27" s="738" t="s">
        <v>2059</v>
      </c>
      <c r="F27" s="741">
        <v>4</v>
      </c>
      <c r="G27" s="741">
        <v>0</v>
      </c>
      <c r="H27" s="754"/>
      <c r="I27" s="741"/>
      <c r="J27" s="741"/>
      <c r="K27" s="754"/>
      <c r="L27" s="741">
        <v>4</v>
      </c>
      <c r="M27" s="742">
        <v>0</v>
      </c>
    </row>
    <row r="28" spans="1:13" ht="14.4" customHeight="1" x14ac:dyDescent="0.3">
      <c r="A28" s="737" t="s">
        <v>2216</v>
      </c>
      <c r="B28" s="738" t="s">
        <v>2149</v>
      </c>
      <c r="C28" s="738" t="s">
        <v>2674</v>
      </c>
      <c r="D28" s="738" t="s">
        <v>2532</v>
      </c>
      <c r="E28" s="738" t="s">
        <v>2151</v>
      </c>
      <c r="F28" s="741">
        <v>2</v>
      </c>
      <c r="G28" s="741">
        <v>0</v>
      </c>
      <c r="H28" s="754"/>
      <c r="I28" s="741"/>
      <c r="J28" s="741"/>
      <c r="K28" s="754"/>
      <c r="L28" s="741">
        <v>2</v>
      </c>
      <c r="M28" s="742">
        <v>0</v>
      </c>
    </row>
    <row r="29" spans="1:13" ht="14.4" customHeight="1" x14ac:dyDescent="0.3">
      <c r="A29" s="737" t="s">
        <v>2216</v>
      </c>
      <c r="B29" s="738" t="s">
        <v>2152</v>
      </c>
      <c r="C29" s="738" t="s">
        <v>1410</v>
      </c>
      <c r="D29" s="738" t="s">
        <v>1411</v>
      </c>
      <c r="E29" s="738" t="s">
        <v>2153</v>
      </c>
      <c r="F29" s="741"/>
      <c r="G29" s="741"/>
      <c r="H29" s="754">
        <v>0</v>
      </c>
      <c r="I29" s="741">
        <v>6</v>
      </c>
      <c r="J29" s="741">
        <v>510.96</v>
      </c>
      <c r="K29" s="754">
        <v>1</v>
      </c>
      <c r="L29" s="741">
        <v>6</v>
      </c>
      <c r="M29" s="742">
        <v>510.96</v>
      </c>
    </row>
    <row r="30" spans="1:13" ht="14.4" customHeight="1" x14ac:dyDescent="0.3">
      <c r="A30" s="737" t="s">
        <v>2217</v>
      </c>
      <c r="B30" s="738" t="s">
        <v>3307</v>
      </c>
      <c r="C30" s="738" t="s">
        <v>2751</v>
      </c>
      <c r="D30" s="738" t="s">
        <v>2582</v>
      </c>
      <c r="E30" s="738" t="s">
        <v>2752</v>
      </c>
      <c r="F30" s="741">
        <v>8</v>
      </c>
      <c r="G30" s="741">
        <v>7755.84</v>
      </c>
      <c r="H30" s="754">
        <v>1</v>
      </c>
      <c r="I30" s="741"/>
      <c r="J30" s="741"/>
      <c r="K30" s="754">
        <v>0</v>
      </c>
      <c r="L30" s="741">
        <v>8</v>
      </c>
      <c r="M30" s="742">
        <v>7755.84</v>
      </c>
    </row>
    <row r="31" spans="1:13" ht="14.4" customHeight="1" x14ac:dyDescent="0.3">
      <c r="A31" s="737" t="s">
        <v>2217</v>
      </c>
      <c r="B31" s="738" t="s">
        <v>3308</v>
      </c>
      <c r="C31" s="738" t="s">
        <v>2574</v>
      </c>
      <c r="D31" s="738" t="s">
        <v>2575</v>
      </c>
      <c r="E31" s="738" t="s">
        <v>2576</v>
      </c>
      <c r="F31" s="741">
        <v>10</v>
      </c>
      <c r="G31" s="741">
        <v>7540.4</v>
      </c>
      <c r="H31" s="754">
        <v>1</v>
      </c>
      <c r="I31" s="741"/>
      <c r="J31" s="741"/>
      <c r="K31" s="754">
        <v>0</v>
      </c>
      <c r="L31" s="741">
        <v>10</v>
      </c>
      <c r="M31" s="742">
        <v>7540.4</v>
      </c>
    </row>
    <row r="32" spans="1:13" ht="14.4" customHeight="1" x14ac:dyDescent="0.3">
      <c r="A32" s="737" t="s">
        <v>2217</v>
      </c>
      <c r="B32" s="738" t="s">
        <v>3308</v>
      </c>
      <c r="C32" s="738" t="s">
        <v>2736</v>
      </c>
      <c r="D32" s="738" t="s">
        <v>2575</v>
      </c>
      <c r="E32" s="738" t="s">
        <v>2737</v>
      </c>
      <c r="F32" s="741">
        <v>8</v>
      </c>
      <c r="G32" s="741">
        <v>9048.48</v>
      </c>
      <c r="H32" s="754">
        <v>1</v>
      </c>
      <c r="I32" s="741"/>
      <c r="J32" s="741"/>
      <c r="K32" s="754">
        <v>0</v>
      </c>
      <c r="L32" s="741">
        <v>8</v>
      </c>
      <c r="M32" s="742">
        <v>9048.48</v>
      </c>
    </row>
    <row r="33" spans="1:13" ht="14.4" customHeight="1" x14ac:dyDescent="0.3">
      <c r="A33" s="737" t="s">
        <v>2217</v>
      </c>
      <c r="B33" s="738" t="s">
        <v>2126</v>
      </c>
      <c r="C33" s="738" t="s">
        <v>1358</v>
      </c>
      <c r="D33" s="738" t="s">
        <v>2127</v>
      </c>
      <c r="E33" s="738" t="s">
        <v>2128</v>
      </c>
      <c r="F33" s="741"/>
      <c r="G33" s="741"/>
      <c r="H33" s="754"/>
      <c r="I33" s="741">
        <v>8</v>
      </c>
      <c r="J33" s="741">
        <v>0</v>
      </c>
      <c r="K33" s="754"/>
      <c r="L33" s="741">
        <v>8</v>
      </c>
      <c r="M33" s="742">
        <v>0</v>
      </c>
    </row>
    <row r="34" spans="1:13" ht="14.4" customHeight="1" x14ac:dyDescent="0.3">
      <c r="A34" s="737" t="s">
        <v>2217</v>
      </c>
      <c r="B34" s="738" t="s">
        <v>2136</v>
      </c>
      <c r="C34" s="738" t="s">
        <v>2923</v>
      </c>
      <c r="D34" s="738" t="s">
        <v>2137</v>
      </c>
      <c r="E34" s="738" t="s">
        <v>2648</v>
      </c>
      <c r="F34" s="741"/>
      <c r="G34" s="741"/>
      <c r="H34" s="754">
        <v>0</v>
      </c>
      <c r="I34" s="741">
        <v>10</v>
      </c>
      <c r="J34" s="741">
        <v>5978.8</v>
      </c>
      <c r="K34" s="754">
        <v>1</v>
      </c>
      <c r="L34" s="741">
        <v>10</v>
      </c>
      <c r="M34" s="742">
        <v>5978.8</v>
      </c>
    </row>
    <row r="35" spans="1:13" ht="14.4" customHeight="1" x14ac:dyDescent="0.3">
      <c r="A35" s="737" t="s">
        <v>2217</v>
      </c>
      <c r="B35" s="738" t="s">
        <v>2136</v>
      </c>
      <c r="C35" s="738" t="s">
        <v>2649</v>
      </c>
      <c r="D35" s="738" t="s">
        <v>2647</v>
      </c>
      <c r="E35" s="738" t="s">
        <v>2650</v>
      </c>
      <c r="F35" s="741">
        <v>16</v>
      </c>
      <c r="G35" s="741">
        <v>27446.400000000001</v>
      </c>
      <c r="H35" s="754">
        <v>1</v>
      </c>
      <c r="I35" s="741"/>
      <c r="J35" s="741"/>
      <c r="K35" s="754">
        <v>0</v>
      </c>
      <c r="L35" s="741">
        <v>16</v>
      </c>
      <c r="M35" s="742">
        <v>27446.400000000001</v>
      </c>
    </row>
    <row r="36" spans="1:13" ht="14.4" customHeight="1" x14ac:dyDescent="0.3">
      <c r="A36" s="737" t="s">
        <v>2217</v>
      </c>
      <c r="B36" s="738" t="s">
        <v>2152</v>
      </c>
      <c r="C36" s="738" t="s">
        <v>1384</v>
      </c>
      <c r="D36" s="738" t="s">
        <v>1385</v>
      </c>
      <c r="E36" s="738" t="s">
        <v>2059</v>
      </c>
      <c r="F36" s="741"/>
      <c r="G36" s="741"/>
      <c r="H36" s="754">
        <v>0</v>
      </c>
      <c r="I36" s="741">
        <v>6</v>
      </c>
      <c r="J36" s="741">
        <v>255.42000000000002</v>
      </c>
      <c r="K36" s="754">
        <v>1</v>
      </c>
      <c r="L36" s="741">
        <v>6</v>
      </c>
      <c r="M36" s="742">
        <v>255.42000000000002</v>
      </c>
    </row>
    <row r="37" spans="1:13" ht="14.4" customHeight="1" x14ac:dyDescent="0.3">
      <c r="A37" s="737" t="s">
        <v>2217</v>
      </c>
      <c r="B37" s="738" t="s">
        <v>3311</v>
      </c>
      <c r="C37" s="738" t="s">
        <v>2855</v>
      </c>
      <c r="D37" s="738" t="s">
        <v>2856</v>
      </c>
      <c r="E37" s="738" t="s">
        <v>2441</v>
      </c>
      <c r="F37" s="741">
        <v>12</v>
      </c>
      <c r="G37" s="741">
        <v>603.84</v>
      </c>
      <c r="H37" s="754">
        <v>1</v>
      </c>
      <c r="I37" s="741"/>
      <c r="J37" s="741"/>
      <c r="K37" s="754">
        <v>0</v>
      </c>
      <c r="L37" s="741">
        <v>12</v>
      </c>
      <c r="M37" s="742">
        <v>603.84</v>
      </c>
    </row>
    <row r="38" spans="1:13" ht="14.4" customHeight="1" x14ac:dyDescent="0.3">
      <c r="A38" s="737" t="s">
        <v>2218</v>
      </c>
      <c r="B38" s="738" t="s">
        <v>2039</v>
      </c>
      <c r="C38" s="738" t="s">
        <v>3237</v>
      </c>
      <c r="D38" s="738" t="s">
        <v>2307</v>
      </c>
      <c r="E38" s="738" t="s">
        <v>3238</v>
      </c>
      <c r="F38" s="741"/>
      <c r="G38" s="741"/>
      <c r="H38" s="754">
        <v>0</v>
      </c>
      <c r="I38" s="741">
        <v>2</v>
      </c>
      <c r="J38" s="741">
        <v>205.86</v>
      </c>
      <c r="K38" s="754">
        <v>1</v>
      </c>
      <c r="L38" s="741">
        <v>2</v>
      </c>
      <c r="M38" s="742">
        <v>205.86</v>
      </c>
    </row>
    <row r="39" spans="1:13" ht="14.4" customHeight="1" x14ac:dyDescent="0.3">
      <c r="A39" s="737" t="s">
        <v>2218</v>
      </c>
      <c r="B39" s="738" t="s">
        <v>2041</v>
      </c>
      <c r="C39" s="738" t="s">
        <v>3221</v>
      </c>
      <c r="D39" s="738" t="s">
        <v>3222</v>
      </c>
      <c r="E39" s="738" t="s">
        <v>3223</v>
      </c>
      <c r="F39" s="741">
        <v>3</v>
      </c>
      <c r="G39" s="741">
        <v>0</v>
      </c>
      <c r="H39" s="754"/>
      <c r="I39" s="741"/>
      <c r="J39" s="741"/>
      <c r="K39" s="754"/>
      <c r="L39" s="741">
        <v>3</v>
      </c>
      <c r="M39" s="742">
        <v>0</v>
      </c>
    </row>
    <row r="40" spans="1:13" ht="14.4" customHeight="1" x14ac:dyDescent="0.3">
      <c r="A40" s="737" t="s">
        <v>2218</v>
      </c>
      <c r="B40" s="738" t="s">
        <v>2073</v>
      </c>
      <c r="C40" s="738" t="s">
        <v>3230</v>
      </c>
      <c r="D40" s="738" t="s">
        <v>2074</v>
      </c>
      <c r="E40" s="738" t="s">
        <v>3231</v>
      </c>
      <c r="F40" s="741"/>
      <c r="G40" s="741"/>
      <c r="H40" s="754">
        <v>0</v>
      </c>
      <c r="I40" s="741">
        <v>2</v>
      </c>
      <c r="J40" s="741">
        <v>237.08</v>
      </c>
      <c r="K40" s="754">
        <v>1</v>
      </c>
      <c r="L40" s="741">
        <v>2</v>
      </c>
      <c r="M40" s="742">
        <v>237.08</v>
      </c>
    </row>
    <row r="41" spans="1:13" ht="14.4" customHeight="1" x14ac:dyDescent="0.3">
      <c r="A41" s="737" t="s">
        <v>2218</v>
      </c>
      <c r="B41" s="738" t="s">
        <v>3312</v>
      </c>
      <c r="C41" s="738" t="s">
        <v>3232</v>
      </c>
      <c r="D41" s="738" t="s">
        <v>3233</v>
      </c>
      <c r="E41" s="738" t="s">
        <v>3234</v>
      </c>
      <c r="F41" s="741"/>
      <c r="G41" s="741"/>
      <c r="H41" s="754">
        <v>0</v>
      </c>
      <c r="I41" s="741">
        <v>12</v>
      </c>
      <c r="J41" s="741">
        <v>1162.08</v>
      </c>
      <c r="K41" s="754">
        <v>1</v>
      </c>
      <c r="L41" s="741">
        <v>12</v>
      </c>
      <c r="M41" s="742">
        <v>1162.08</v>
      </c>
    </row>
    <row r="42" spans="1:13" ht="14.4" customHeight="1" x14ac:dyDescent="0.3">
      <c r="A42" s="737" t="s">
        <v>2218</v>
      </c>
      <c r="B42" s="738" t="s">
        <v>3312</v>
      </c>
      <c r="C42" s="738" t="s">
        <v>3235</v>
      </c>
      <c r="D42" s="738" t="s">
        <v>3233</v>
      </c>
      <c r="E42" s="738" t="s">
        <v>3236</v>
      </c>
      <c r="F42" s="741"/>
      <c r="G42" s="741"/>
      <c r="H42" s="754">
        <v>0</v>
      </c>
      <c r="I42" s="741">
        <v>2</v>
      </c>
      <c r="J42" s="741">
        <v>387.36</v>
      </c>
      <c r="K42" s="754">
        <v>1</v>
      </c>
      <c r="L42" s="741">
        <v>2</v>
      </c>
      <c r="M42" s="742">
        <v>387.36</v>
      </c>
    </row>
    <row r="43" spans="1:13" ht="14.4" customHeight="1" x14ac:dyDescent="0.3">
      <c r="A43" s="737" t="s">
        <v>2218</v>
      </c>
      <c r="B43" s="738" t="s">
        <v>2192</v>
      </c>
      <c r="C43" s="738" t="s">
        <v>2429</v>
      </c>
      <c r="D43" s="738" t="s">
        <v>1216</v>
      </c>
      <c r="E43" s="738" t="s">
        <v>2430</v>
      </c>
      <c r="F43" s="741"/>
      <c r="G43" s="741"/>
      <c r="H43" s="754">
        <v>0</v>
      </c>
      <c r="I43" s="741">
        <v>2</v>
      </c>
      <c r="J43" s="741">
        <v>48.44</v>
      </c>
      <c r="K43" s="754">
        <v>1</v>
      </c>
      <c r="L43" s="741">
        <v>2</v>
      </c>
      <c r="M43" s="742">
        <v>48.44</v>
      </c>
    </row>
    <row r="44" spans="1:13" ht="14.4" customHeight="1" x14ac:dyDescent="0.3">
      <c r="A44" s="737" t="s">
        <v>2218</v>
      </c>
      <c r="B44" s="738" t="s">
        <v>3306</v>
      </c>
      <c r="C44" s="738" t="s">
        <v>2802</v>
      </c>
      <c r="D44" s="738" t="s">
        <v>2631</v>
      </c>
      <c r="E44" s="738" t="s">
        <v>2803</v>
      </c>
      <c r="F44" s="741">
        <v>18</v>
      </c>
      <c r="G44" s="741">
        <v>60382.62</v>
      </c>
      <c r="H44" s="754">
        <v>1</v>
      </c>
      <c r="I44" s="741"/>
      <c r="J44" s="741"/>
      <c r="K44" s="754">
        <v>0</v>
      </c>
      <c r="L44" s="741">
        <v>18</v>
      </c>
      <c r="M44" s="742">
        <v>60382.62</v>
      </c>
    </row>
    <row r="45" spans="1:13" ht="14.4" customHeight="1" x14ac:dyDescent="0.3">
      <c r="A45" s="737" t="s">
        <v>2218</v>
      </c>
      <c r="B45" s="738" t="s">
        <v>3306</v>
      </c>
      <c r="C45" s="738" t="s">
        <v>2709</v>
      </c>
      <c r="D45" s="738" t="s">
        <v>2631</v>
      </c>
      <c r="E45" s="738" t="s">
        <v>2638</v>
      </c>
      <c r="F45" s="741">
        <v>20</v>
      </c>
      <c r="G45" s="741">
        <v>18170.599999999999</v>
      </c>
      <c r="H45" s="754">
        <v>1</v>
      </c>
      <c r="I45" s="741"/>
      <c r="J45" s="741"/>
      <c r="K45" s="754">
        <v>0</v>
      </c>
      <c r="L45" s="741">
        <v>20</v>
      </c>
      <c r="M45" s="742">
        <v>18170.599999999999</v>
      </c>
    </row>
    <row r="46" spans="1:13" ht="14.4" customHeight="1" x14ac:dyDescent="0.3">
      <c r="A46" s="737" t="s">
        <v>2218</v>
      </c>
      <c r="B46" s="738" t="s">
        <v>3306</v>
      </c>
      <c r="C46" s="738" t="s">
        <v>2630</v>
      </c>
      <c r="D46" s="738" t="s">
        <v>2631</v>
      </c>
      <c r="E46" s="738" t="s">
        <v>2632</v>
      </c>
      <c r="F46" s="741">
        <v>10</v>
      </c>
      <c r="G46" s="741">
        <v>5837</v>
      </c>
      <c r="H46" s="754">
        <v>1</v>
      </c>
      <c r="I46" s="741"/>
      <c r="J46" s="741"/>
      <c r="K46" s="754">
        <v>0</v>
      </c>
      <c r="L46" s="741">
        <v>10</v>
      </c>
      <c r="M46" s="742">
        <v>5837</v>
      </c>
    </row>
    <row r="47" spans="1:13" ht="14.4" customHeight="1" x14ac:dyDescent="0.3">
      <c r="A47" s="737" t="s">
        <v>2218</v>
      </c>
      <c r="B47" s="738" t="s">
        <v>3306</v>
      </c>
      <c r="C47" s="738" t="s">
        <v>2633</v>
      </c>
      <c r="D47" s="738" t="s">
        <v>2631</v>
      </c>
      <c r="E47" s="738" t="s">
        <v>2634</v>
      </c>
      <c r="F47" s="741">
        <v>36</v>
      </c>
      <c r="G47" s="741">
        <v>60382.8</v>
      </c>
      <c r="H47" s="754">
        <v>1</v>
      </c>
      <c r="I47" s="741"/>
      <c r="J47" s="741"/>
      <c r="K47" s="754">
        <v>0</v>
      </c>
      <c r="L47" s="741">
        <v>36</v>
      </c>
      <c r="M47" s="742">
        <v>60382.8</v>
      </c>
    </row>
    <row r="48" spans="1:13" ht="14.4" customHeight="1" x14ac:dyDescent="0.3">
      <c r="A48" s="737" t="s">
        <v>2218</v>
      </c>
      <c r="B48" s="738" t="s">
        <v>3306</v>
      </c>
      <c r="C48" s="738" t="s">
        <v>2637</v>
      </c>
      <c r="D48" s="738" t="s">
        <v>2636</v>
      </c>
      <c r="E48" s="738" t="s">
        <v>2638</v>
      </c>
      <c r="F48" s="741">
        <v>14</v>
      </c>
      <c r="G48" s="741">
        <v>12719.42</v>
      </c>
      <c r="H48" s="754">
        <v>1</v>
      </c>
      <c r="I48" s="741"/>
      <c r="J48" s="741"/>
      <c r="K48" s="754">
        <v>0</v>
      </c>
      <c r="L48" s="741">
        <v>14</v>
      </c>
      <c r="M48" s="742">
        <v>12719.42</v>
      </c>
    </row>
    <row r="49" spans="1:13" ht="14.4" customHeight="1" x14ac:dyDescent="0.3">
      <c r="A49" s="737" t="s">
        <v>2218</v>
      </c>
      <c r="B49" s="738" t="s">
        <v>3306</v>
      </c>
      <c r="C49" s="738" t="s">
        <v>2806</v>
      </c>
      <c r="D49" s="738" t="s">
        <v>2640</v>
      </c>
      <c r="E49" s="738" t="s">
        <v>2803</v>
      </c>
      <c r="F49" s="741"/>
      <c r="G49" s="741"/>
      <c r="H49" s="754">
        <v>0</v>
      </c>
      <c r="I49" s="741">
        <v>2</v>
      </c>
      <c r="J49" s="741">
        <v>6709.18</v>
      </c>
      <c r="K49" s="754">
        <v>1</v>
      </c>
      <c r="L49" s="741">
        <v>2</v>
      </c>
      <c r="M49" s="742">
        <v>6709.18</v>
      </c>
    </row>
    <row r="50" spans="1:13" ht="14.4" customHeight="1" x14ac:dyDescent="0.3">
      <c r="A50" s="737" t="s">
        <v>2218</v>
      </c>
      <c r="B50" s="738" t="s">
        <v>3306</v>
      </c>
      <c r="C50" s="738" t="s">
        <v>2919</v>
      </c>
      <c r="D50" s="738" t="s">
        <v>2640</v>
      </c>
      <c r="E50" s="738" t="s">
        <v>2920</v>
      </c>
      <c r="F50" s="741">
        <v>6</v>
      </c>
      <c r="G50" s="741">
        <v>0</v>
      </c>
      <c r="H50" s="754"/>
      <c r="I50" s="741"/>
      <c r="J50" s="741"/>
      <c r="K50" s="754"/>
      <c r="L50" s="741">
        <v>6</v>
      </c>
      <c r="M50" s="742">
        <v>0</v>
      </c>
    </row>
    <row r="51" spans="1:13" ht="14.4" customHeight="1" x14ac:dyDescent="0.3">
      <c r="A51" s="737" t="s">
        <v>2218</v>
      </c>
      <c r="B51" s="738" t="s">
        <v>3306</v>
      </c>
      <c r="C51" s="738" t="s">
        <v>2639</v>
      </c>
      <c r="D51" s="738" t="s">
        <v>2640</v>
      </c>
      <c r="E51" s="738" t="s">
        <v>2632</v>
      </c>
      <c r="F51" s="741"/>
      <c r="G51" s="741"/>
      <c r="H51" s="754">
        <v>0</v>
      </c>
      <c r="I51" s="741">
        <v>46</v>
      </c>
      <c r="J51" s="741">
        <v>26850.199999999997</v>
      </c>
      <c r="K51" s="754">
        <v>1</v>
      </c>
      <c r="L51" s="741">
        <v>46</v>
      </c>
      <c r="M51" s="742">
        <v>26850.199999999997</v>
      </c>
    </row>
    <row r="52" spans="1:13" ht="14.4" customHeight="1" x14ac:dyDescent="0.3">
      <c r="A52" s="737" t="s">
        <v>2218</v>
      </c>
      <c r="B52" s="738" t="s">
        <v>3306</v>
      </c>
      <c r="C52" s="738" t="s">
        <v>2641</v>
      </c>
      <c r="D52" s="738" t="s">
        <v>2640</v>
      </c>
      <c r="E52" s="738" t="s">
        <v>2638</v>
      </c>
      <c r="F52" s="741"/>
      <c r="G52" s="741"/>
      <c r="H52" s="754">
        <v>0</v>
      </c>
      <c r="I52" s="741">
        <v>4</v>
      </c>
      <c r="J52" s="741">
        <v>3634.12</v>
      </c>
      <c r="K52" s="754">
        <v>1</v>
      </c>
      <c r="L52" s="741">
        <v>4</v>
      </c>
      <c r="M52" s="742">
        <v>3634.12</v>
      </c>
    </row>
    <row r="53" spans="1:13" ht="14.4" customHeight="1" x14ac:dyDescent="0.3">
      <c r="A53" s="737" t="s">
        <v>2218</v>
      </c>
      <c r="B53" s="738" t="s">
        <v>3306</v>
      </c>
      <c r="C53" s="738" t="s">
        <v>2810</v>
      </c>
      <c r="D53" s="738" t="s">
        <v>2640</v>
      </c>
      <c r="E53" s="738" t="s">
        <v>2811</v>
      </c>
      <c r="F53" s="741">
        <v>6</v>
      </c>
      <c r="G53" s="741">
        <v>0</v>
      </c>
      <c r="H53" s="754"/>
      <c r="I53" s="741"/>
      <c r="J53" s="741"/>
      <c r="K53" s="754"/>
      <c r="L53" s="741">
        <v>6</v>
      </c>
      <c r="M53" s="742">
        <v>0</v>
      </c>
    </row>
    <row r="54" spans="1:13" ht="14.4" customHeight="1" x14ac:dyDescent="0.3">
      <c r="A54" s="737" t="s">
        <v>2218</v>
      </c>
      <c r="B54" s="738" t="s">
        <v>3307</v>
      </c>
      <c r="C54" s="738" t="s">
        <v>2742</v>
      </c>
      <c r="D54" s="738" t="s">
        <v>2591</v>
      </c>
      <c r="E54" s="738" t="s">
        <v>2743</v>
      </c>
      <c r="F54" s="741">
        <v>12</v>
      </c>
      <c r="G54" s="741">
        <v>23267.64</v>
      </c>
      <c r="H54" s="754">
        <v>1</v>
      </c>
      <c r="I54" s="741"/>
      <c r="J54" s="741"/>
      <c r="K54" s="754">
        <v>0</v>
      </c>
      <c r="L54" s="741">
        <v>12</v>
      </c>
      <c r="M54" s="742">
        <v>23267.64</v>
      </c>
    </row>
    <row r="55" spans="1:13" ht="14.4" customHeight="1" x14ac:dyDescent="0.3">
      <c r="A55" s="737" t="s">
        <v>2218</v>
      </c>
      <c r="B55" s="738" t="s">
        <v>3307</v>
      </c>
      <c r="C55" s="738" t="s">
        <v>2747</v>
      </c>
      <c r="D55" s="738" t="s">
        <v>2582</v>
      </c>
      <c r="E55" s="738" t="s">
        <v>2748</v>
      </c>
      <c r="F55" s="741">
        <v>4</v>
      </c>
      <c r="G55" s="741">
        <v>7755.88</v>
      </c>
      <c r="H55" s="754">
        <v>1</v>
      </c>
      <c r="I55" s="741"/>
      <c r="J55" s="741"/>
      <c r="K55" s="754">
        <v>0</v>
      </c>
      <c r="L55" s="741">
        <v>4</v>
      </c>
      <c r="M55" s="742">
        <v>7755.88</v>
      </c>
    </row>
    <row r="56" spans="1:13" ht="14.4" customHeight="1" x14ac:dyDescent="0.3">
      <c r="A56" s="737" t="s">
        <v>2218</v>
      </c>
      <c r="B56" s="738" t="s">
        <v>3307</v>
      </c>
      <c r="C56" s="738" t="s">
        <v>2581</v>
      </c>
      <c r="D56" s="738" t="s">
        <v>2582</v>
      </c>
      <c r="E56" s="738" t="s">
        <v>2583</v>
      </c>
      <c r="F56" s="741">
        <v>24</v>
      </c>
      <c r="G56" s="741">
        <v>34901.520000000004</v>
      </c>
      <c r="H56" s="754">
        <v>1</v>
      </c>
      <c r="I56" s="741"/>
      <c r="J56" s="741"/>
      <c r="K56" s="754">
        <v>0</v>
      </c>
      <c r="L56" s="741">
        <v>24</v>
      </c>
      <c r="M56" s="742">
        <v>34901.520000000004</v>
      </c>
    </row>
    <row r="57" spans="1:13" ht="14.4" customHeight="1" x14ac:dyDescent="0.3">
      <c r="A57" s="737" t="s">
        <v>2218</v>
      </c>
      <c r="B57" s="738" t="s">
        <v>3307</v>
      </c>
      <c r="C57" s="738" t="s">
        <v>2749</v>
      </c>
      <c r="D57" s="738" t="s">
        <v>2582</v>
      </c>
      <c r="E57" s="738" t="s">
        <v>2750</v>
      </c>
      <c r="F57" s="741">
        <v>12</v>
      </c>
      <c r="G57" s="741">
        <v>5817</v>
      </c>
      <c r="H57" s="754">
        <v>1</v>
      </c>
      <c r="I57" s="741"/>
      <c r="J57" s="741"/>
      <c r="K57" s="754">
        <v>0</v>
      </c>
      <c r="L57" s="741">
        <v>12</v>
      </c>
      <c r="M57" s="742">
        <v>5817</v>
      </c>
    </row>
    <row r="58" spans="1:13" ht="14.4" customHeight="1" x14ac:dyDescent="0.3">
      <c r="A58" s="737" t="s">
        <v>2218</v>
      </c>
      <c r="B58" s="738" t="s">
        <v>3307</v>
      </c>
      <c r="C58" s="738" t="s">
        <v>2584</v>
      </c>
      <c r="D58" s="738" t="s">
        <v>2585</v>
      </c>
      <c r="E58" s="738" t="s">
        <v>2586</v>
      </c>
      <c r="F58" s="741">
        <v>12</v>
      </c>
      <c r="G58" s="741">
        <v>23267.64</v>
      </c>
      <c r="H58" s="754">
        <v>1</v>
      </c>
      <c r="I58" s="741"/>
      <c r="J58" s="741"/>
      <c r="K58" s="754">
        <v>0</v>
      </c>
      <c r="L58" s="741">
        <v>12</v>
      </c>
      <c r="M58" s="742">
        <v>23267.64</v>
      </c>
    </row>
    <row r="59" spans="1:13" ht="14.4" customHeight="1" x14ac:dyDescent="0.3">
      <c r="A59" s="737" t="s">
        <v>2218</v>
      </c>
      <c r="B59" s="738" t="s">
        <v>3307</v>
      </c>
      <c r="C59" s="738" t="s">
        <v>2755</v>
      </c>
      <c r="D59" s="738" t="s">
        <v>2585</v>
      </c>
      <c r="E59" s="738" t="s">
        <v>2756</v>
      </c>
      <c r="F59" s="741">
        <v>12</v>
      </c>
      <c r="G59" s="741">
        <v>11633.76</v>
      </c>
      <c r="H59" s="754">
        <v>1</v>
      </c>
      <c r="I59" s="741"/>
      <c r="J59" s="741"/>
      <c r="K59" s="754">
        <v>0</v>
      </c>
      <c r="L59" s="741">
        <v>12</v>
      </c>
      <c r="M59" s="742">
        <v>11633.76</v>
      </c>
    </row>
    <row r="60" spans="1:13" ht="14.4" customHeight="1" x14ac:dyDescent="0.3">
      <c r="A60" s="737" t="s">
        <v>2218</v>
      </c>
      <c r="B60" s="738" t="s">
        <v>3307</v>
      </c>
      <c r="C60" s="738" t="s">
        <v>2587</v>
      </c>
      <c r="D60" s="738" t="s">
        <v>2588</v>
      </c>
      <c r="E60" s="738" t="s">
        <v>2589</v>
      </c>
      <c r="F60" s="741"/>
      <c r="G60" s="741"/>
      <c r="H60" s="754">
        <v>0</v>
      </c>
      <c r="I60" s="741">
        <v>8</v>
      </c>
      <c r="J60" s="741">
        <v>3878</v>
      </c>
      <c r="K60" s="754">
        <v>1</v>
      </c>
      <c r="L60" s="741">
        <v>8</v>
      </c>
      <c r="M60" s="742">
        <v>3878</v>
      </c>
    </row>
    <row r="61" spans="1:13" ht="14.4" customHeight="1" x14ac:dyDescent="0.3">
      <c r="A61" s="737" t="s">
        <v>2218</v>
      </c>
      <c r="B61" s="738" t="s">
        <v>3307</v>
      </c>
      <c r="C61" s="738" t="s">
        <v>2979</v>
      </c>
      <c r="D61" s="738" t="s">
        <v>2585</v>
      </c>
      <c r="E61" s="738" t="s">
        <v>2980</v>
      </c>
      <c r="F61" s="741">
        <v>18</v>
      </c>
      <c r="G61" s="741">
        <v>0</v>
      </c>
      <c r="H61" s="754"/>
      <c r="I61" s="741"/>
      <c r="J61" s="741"/>
      <c r="K61" s="754"/>
      <c r="L61" s="741">
        <v>18</v>
      </c>
      <c r="M61" s="742">
        <v>0</v>
      </c>
    </row>
    <row r="62" spans="1:13" ht="14.4" customHeight="1" x14ac:dyDescent="0.3">
      <c r="A62" s="737" t="s">
        <v>2218</v>
      </c>
      <c r="B62" s="738" t="s">
        <v>3307</v>
      </c>
      <c r="C62" s="738" t="s">
        <v>2983</v>
      </c>
      <c r="D62" s="738" t="s">
        <v>2588</v>
      </c>
      <c r="E62" s="738" t="s">
        <v>2984</v>
      </c>
      <c r="F62" s="741"/>
      <c r="G62" s="741"/>
      <c r="H62" s="754">
        <v>0</v>
      </c>
      <c r="I62" s="741">
        <v>16</v>
      </c>
      <c r="J62" s="741">
        <v>15511.68</v>
      </c>
      <c r="K62" s="754">
        <v>1</v>
      </c>
      <c r="L62" s="741">
        <v>16</v>
      </c>
      <c r="M62" s="742">
        <v>15511.68</v>
      </c>
    </row>
    <row r="63" spans="1:13" ht="14.4" customHeight="1" x14ac:dyDescent="0.3">
      <c r="A63" s="737" t="s">
        <v>2218</v>
      </c>
      <c r="B63" s="738" t="s">
        <v>3307</v>
      </c>
      <c r="C63" s="738" t="s">
        <v>2891</v>
      </c>
      <c r="D63" s="738" t="s">
        <v>2588</v>
      </c>
      <c r="E63" s="738" t="s">
        <v>2743</v>
      </c>
      <c r="F63" s="741"/>
      <c r="G63" s="741"/>
      <c r="H63" s="754">
        <v>0</v>
      </c>
      <c r="I63" s="741">
        <v>16</v>
      </c>
      <c r="J63" s="741">
        <v>31023.52</v>
      </c>
      <c r="K63" s="754">
        <v>1</v>
      </c>
      <c r="L63" s="741">
        <v>16</v>
      </c>
      <c r="M63" s="742">
        <v>31023.52</v>
      </c>
    </row>
    <row r="64" spans="1:13" ht="14.4" customHeight="1" x14ac:dyDescent="0.3">
      <c r="A64" s="737" t="s">
        <v>2218</v>
      </c>
      <c r="B64" s="738" t="s">
        <v>3308</v>
      </c>
      <c r="C64" s="738" t="s">
        <v>2574</v>
      </c>
      <c r="D64" s="738" t="s">
        <v>2575</v>
      </c>
      <c r="E64" s="738" t="s">
        <v>2576</v>
      </c>
      <c r="F64" s="741">
        <v>34</v>
      </c>
      <c r="G64" s="741">
        <v>25637.359999999997</v>
      </c>
      <c r="H64" s="754">
        <v>0.89473684210526316</v>
      </c>
      <c r="I64" s="741">
        <v>4</v>
      </c>
      <c r="J64" s="741">
        <v>3016.16</v>
      </c>
      <c r="K64" s="754">
        <v>0.10526315789473685</v>
      </c>
      <c r="L64" s="741">
        <v>38</v>
      </c>
      <c r="M64" s="742">
        <v>28653.519999999997</v>
      </c>
    </row>
    <row r="65" spans="1:13" ht="14.4" customHeight="1" x14ac:dyDescent="0.3">
      <c r="A65" s="737" t="s">
        <v>2218</v>
      </c>
      <c r="B65" s="738" t="s">
        <v>3308</v>
      </c>
      <c r="C65" s="738" t="s">
        <v>2736</v>
      </c>
      <c r="D65" s="738" t="s">
        <v>2575</v>
      </c>
      <c r="E65" s="738" t="s">
        <v>2737</v>
      </c>
      <c r="F65" s="741">
        <v>8</v>
      </c>
      <c r="G65" s="741">
        <v>9048.48</v>
      </c>
      <c r="H65" s="754">
        <v>1</v>
      </c>
      <c r="I65" s="741"/>
      <c r="J65" s="741"/>
      <c r="K65" s="754">
        <v>0</v>
      </c>
      <c r="L65" s="741">
        <v>8</v>
      </c>
      <c r="M65" s="742">
        <v>9048.48</v>
      </c>
    </row>
    <row r="66" spans="1:13" ht="14.4" customHeight="1" x14ac:dyDescent="0.3">
      <c r="A66" s="737" t="s">
        <v>2218</v>
      </c>
      <c r="B66" s="738" t="s">
        <v>3308</v>
      </c>
      <c r="C66" s="738" t="s">
        <v>2738</v>
      </c>
      <c r="D66" s="738" t="s">
        <v>2575</v>
      </c>
      <c r="E66" s="738" t="s">
        <v>2739</v>
      </c>
      <c r="F66" s="741">
        <v>8</v>
      </c>
      <c r="G66" s="741">
        <v>12064.64</v>
      </c>
      <c r="H66" s="754">
        <v>0.61538461538461531</v>
      </c>
      <c r="I66" s="741">
        <v>5</v>
      </c>
      <c r="J66" s="741">
        <v>7540.4</v>
      </c>
      <c r="K66" s="754">
        <v>0.38461538461538458</v>
      </c>
      <c r="L66" s="741">
        <v>13</v>
      </c>
      <c r="M66" s="742">
        <v>19605.04</v>
      </c>
    </row>
    <row r="67" spans="1:13" ht="14.4" customHeight="1" x14ac:dyDescent="0.3">
      <c r="A67" s="737" t="s">
        <v>2218</v>
      </c>
      <c r="B67" s="738" t="s">
        <v>3308</v>
      </c>
      <c r="C67" s="738" t="s">
        <v>2959</v>
      </c>
      <c r="D67" s="738" t="s">
        <v>2741</v>
      </c>
      <c r="E67" s="738" t="s">
        <v>2739</v>
      </c>
      <c r="F67" s="741">
        <v>24</v>
      </c>
      <c r="G67" s="741">
        <v>31023.600000000002</v>
      </c>
      <c r="H67" s="754">
        <v>1</v>
      </c>
      <c r="I67" s="741"/>
      <c r="J67" s="741"/>
      <c r="K67" s="754">
        <v>0</v>
      </c>
      <c r="L67" s="741">
        <v>24</v>
      </c>
      <c r="M67" s="742">
        <v>31023.600000000002</v>
      </c>
    </row>
    <row r="68" spans="1:13" ht="14.4" customHeight="1" x14ac:dyDescent="0.3">
      <c r="A68" s="737" t="s">
        <v>2218</v>
      </c>
      <c r="B68" s="738" t="s">
        <v>3308</v>
      </c>
      <c r="C68" s="738" t="s">
        <v>2740</v>
      </c>
      <c r="D68" s="738" t="s">
        <v>2741</v>
      </c>
      <c r="E68" s="738" t="s">
        <v>2576</v>
      </c>
      <c r="F68" s="741">
        <v>14</v>
      </c>
      <c r="G68" s="741">
        <v>9048.48</v>
      </c>
      <c r="H68" s="754">
        <v>1</v>
      </c>
      <c r="I68" s="741"/>
      <c r="J68" s="741"/>
      <c r="K68" s="754">
        <v>0</v>
      </c>
      <c r="L68" s="741">
        <v>14</v>
      </c>
      <c r="M68" s="742">
        <v>9048.48</v>
      </c>
    </row>
    <row r="69" spans="1:13" ht="14.4" customHeight="1" x14ac:dyDescent="0.3">
      <c r="A69" s="737" t="s">
        <v>2218</v>
      </c>
      <c r="B69" s="738" t="s">
        <v>2126</v>
      </c>
      <c r="C69" s="738" t="s">
        <v>1358</v>
      </c>
      <c r="D69" s="738" t="s">
        <v>2127</v>
      </c>
      <c r="E69" s="738" t="s">
        <v>2128</v>
      </c>
      <c r="F69" s="741"/>
      <c r="G69" s="741"/>
      <c r="H69" s="754"/>
      <c r="I69" s="741">
        <v>56</v>
      </c>
      <c r="J69" s="741">
        <v>0</v>
      </c>
      <c r="K69" s="754"/>
      <c r="L69" s="741">
        <v>56</v>
      </c>
      <c r="M69" s="742">
        <v>0</v>
      </c>
    </row>
    <row r="70" spans="1:13" ht="14.4" customHeight="1" x14ac:dyDescent="0.3">
      <c r="A70" s="737" t="s">
        <v>2218</v>
      </c>
      <c r="B70" s="738" t="s">
        <v>3313</v>
      </c>
      <c r="C70" s="738" t="s">
        <v>3248</v>
      </c>
      <c r="D70" s="738" t="s">
        <v>3159</v>
      </c>
      <c r="E70" s="738" t="s">
        <v>3249</v>
      </c>
      <c r="F70" s="741"/>
      <c r="G70" s="741"/>
      <c r="H70" s="754">
        <v>0</v>
      </c>
      <c r="I70" s="741">
        <v>4</v>
      </c>
      <c r="J70" s="741">
        <v>241.56</v>
      </c>
      <c r="K70" s="754">
        <v>1</v>
      </c>
      <c r="L70" s="741">
        <v>4</v>
      </c>
      <c r="M70" s="742">
        <v>241.56</v>
      </c>
    </row>
    <row r="71" spans="1:13" ht="14.4" customHeight="1" x14ac:dyDescent="0.3">
      <c r="A71" s="737" t="s">
        <v>2218</v>
      </c>
      <c r="B71" s="738" t="s">
        <v>3309</v>
      </c>
      <c r="C71" s="738" t="s">
        <v>3002</v>
      </c>
      <c r="D71" s="738" t="s">
        <v>3003</v>
      </c>
      <c r="E71" s="738" t="s">
        <v>2775</v>
      </c>
      <c r="F71" s="741"/>
      <c r="G71" s="741"/>
      <c r="H71" s="754">
        <v>0</v>
      </c>
      <c r="I71" s="741">
        <v>4</v>
      </c>
      <c r="J71" s="741">
        <v>280.2</v>
      </c>
      <c r="K71" s="754">
        <v>1</v>
      </c>
      <c r="L71" s="741">
        <v>4</v>
      </c>
      <c r="M71" s="742">
        <v>280.2</v>
      </c>
    </row>
    <row r="72" spans="1:13" ht="14.4" customHeight="1" x14ac:dyDescent="0.3">
      <c r="A72" s="737" t="s">
        <v>2218</v>
      </c>
      <c r="B72" s="738" t="s">
        <v>3314</v>
      </c>
      <c r="C72" s="738" t="s">
        <v>3225</v>
      </c>
      <c r="D72" s="738" t="s">
        <v>3226</v>
      </c>
      <c r="E72" s="738" t="s">
        <v>3227</v>
      </c>
      <c r="F72" s="741"/>
      <c r="G72" s="741"/>
      <c r="H72" s="754">
        <v>0</v>
      </c>
      <c r="I72" s="741">
        <v>2</v>
      </c>
      <c r="J72" s="741">
        <v>110.74</v>
      </c>
      <c r="K72" s="754">
        <v>1</v>
      </c>
      <c r="L72" s="741">
        <v>2</v>
      </c>
      <c r="M72" s="742">
        <v>110.74</v>
      </c>
    </row>
    <row r="73" spans="1:13" ht="14.4" customHeight="1" x14ac:dyDescent="0.3">
      <c r="A73" s="737" t="s">
        <v>2218</v>
      </c>
      <c r="B73" s="738" t="s">
        <v>3310</v>
      </c>
      <c r="C73" s="738" t="s">
        <v>2593</v>
      </c>
      <c r="D73" s="738" t="s">
        <v>2294</v>
      </c>
      <c r="E73" s="738" t="s">
        <v>2594</v>
      </c>
      <c r="F73" s="741"/>
      <c r="G73" s="741"/>
      <c r="H73" s="754">
        <v>0</v>
      </c>
      <c r="I73" s="741">
        <v>5</v>
      </c>
      <c r="J73" s="741">
        <v>2685.6000000000004</v>
      </c>
      <c r="K73" s="754">
        <v>1</v>
      </c>
      <c r="L73" s="741">
        <v>5</v>
      </c>
      <c r="M73" s="742">
        <v>2685.6000000000004</v>
      </c>
    </row>
    <row r="74" spans="1:13" ht="14.4" customHeight="1" x14ac:dyDescent="0.3">
      <c r="A74" s="737" t="s">
        <v>2218</v>
      </c>
      <c r="B74" s="738" t="s">
        <v>3310</v>
      </c>
      <c r="C74" s="738" t="s">
        <v>2293</v>
      </c>
      <c r="D74" s="738" t="s">
        <v>2294</v>
      </c>
      <c r="E74" s="738" t="s">
        <v>2295</v>
      </c>
      <c r="F74" s="741"/>
      <c r="G74" s="741"/>
      <c r="H74" s="754">
        <v>0</v>
      </c>
      <c r="I74" s="741">
        <v>12</v>
      </c>
      <c r="J74" s="741">
        <v>10181.879999999999</v>
      </c>
      <c r="K74" s="754">
        <v>1</v>
      </c>
      <c r="L74" s="741">
        <v>12</v>
      </c>
      <c r="M74" s="742">
        <v>10181.879999999999</v>
      </c>
    </row>
    <row r="75" spans="1:13" ht="14.4" customHeight="1" x14ac:dyDescent="0.3">
      <c r="A75" s="737" t="s">
        <v>2218</v>
      </c>
      <c r="B75" s="738" t="s">
        <v>2136</v>
      </c>
      <c r="C75" s="738" t="s">
        <v>2815</v>
      </c>
      <c r="D75" s="738" t="s">
        <v>2644</v>
      </c>
      <c r="E75" s="738" t="s">
        <v>2650</v>
      </c>
      <c r="F75" s="741">
        <v>6</v>
      </c>
      <c r="G75" s="741">
        <v>7174.5</v>
      </c>
      <c r="H75" s="754">
        <v>1</v>
      </c>
      <c r="I75" s="741"/>
      <c r="J75" s="741"/>
      <c r="K75" s="754">
        <v>0</v>
      </c>
      <c r="L75" s="741">
        <v>6</v>
      </c>
      <c r="M75" s="742">
        <v>7174.5</v>
      </c>
    </row>
    <row r="76" spans="1:13" ht="14.4" customHeight="1" x14ac:dyDescent="0.3">
      <c r="A76" s="737" t="s">
        <v>2218</v>
      </c>
      <c r="B76" s="738" t="s">
        <v>2136</v>
      </c>
      <c r="C76" s="738" t="s">
        <v>2923</v>
      </c>
      <c r="D76" s="738" t="s">
        <v>2137</v>
      </c>
      <c r="E76" s="738" t="s">
        <v>2648</v>
      </c>
      <c r="F76" s="741"/>
      <c r="G76" s="741"/>
      <c r="H76" s="754">
        <v>0</v>
      </c>
      <c r="I76" s="741">
        <v>6</v>
      </c>
      <c r="J76" s="741">
        <v>3587.2799999999997</v>
      </c>
      <c r="K76" s="754">
        <v>1</v>
      </c>
      <c r="L76" s="741">
        <v>6</v>
      </c>
      <c r="M76" s="742">
        <v>3587.2799999999997</v>
      </c>
    </row>
    <row r="77" spans="1:13" ht="14.4" customHeight="1" x14ac:dyDescent="0.3">
      <c r="A77" s="737" t="s">
        <v>2218</v>
      </c>
      <c r="B77" s="738" t="s">
        <v>2136</v>
      </c>
      <c r="C77" s="738" t="s">
        <v>2649</v>
      </c>
      <c r="D77" s="738" t="s">
        <v>2647</v>
      </c>
      <c r="E77" s="738" t="s">
        <v>2650</v>
      </c>
      <c r="F77" s="741">
        <v>34</v>
      </c>
      <c r="G77" s="741">
        <v>58323.600000000006</v>
      </c>
      <c r="H77" s="754">
        <v>1</v>
      </c>
      <c r="I77" s="741"/>
      <c r="J77" s="741"/>
      <c r="K77" s="754">
        <v>0</v>
      </c>
      <c r="L77" s="741">
        <v>34</v>
      </c>
      <c r="M77" s="742">
        <v>58323.600000000006</v>
      </c>
    </row>
    <row r="78" spans="1:13" ht="14.4" customHeight="1" x14ac:dyDescent="0.3">
      <c r="A78" s="737" t="s">
        <v>2218</v>
      </c>
      <c r="B78" s="738" t="s">
        <v>2136</v>
      </c>
      <c r="C78" s="738" t="s">
        <v>2924</v>
      </c>
      <c r="D78" s="738" t="s">
        <v>2825</v>
      </c>
      <c r="E78" s="738" t="s">
        <v>2648</v>
      </c>
      <c r="F78" s="741">
        <v>8</v>
      </c>
      <c r="G78" s="741">
        <v>10289.52</v>
      </c>
      <c r="H78" s="754">
        <v>1</v>
      </c>
      <c r="I78" s="741"/>
      <c r="J78" s="741"/>
      <c r="K78" s="754">
        <v>0</v>
      </c>
      <c r="L78" s="741">
        <v>8</v>
      </c>
      <c r="M78" s="742">
        <v>10289.52</v>
      </c>
    </row>
    <row r="79" spans="1:13" ht="14.4" customHeight="1" x14ac:dyDescent="0.3">
      <c r="A79" s="737" t="s">
        <v>2218</v>
      </c>
      <c r="B79" s="738" t="s">
        <v>2136</v>
      </c>
      <c r="C79" s="738" t="s">
        <v>2824</v>
      </c>
      <c r="D79" s="738" t="s">
        <v>2825</v>
      </c>
      <c r="E79" s="738" t="s">
        <v>2650</v>
      </c>
      <c r="F79" s="741">
        <v>66</v>
      </c>
      <c r="G79" s="741">
        <v>113221.68000000002</v>
      </c>
      <c r="H79" s="754">
        <v>1</v>
      </c>
      <c r="I79" s="741"/>
      <c r="J79" s="741"/>
      <c r="K79" s="754">
        <v>0</v>
      </c>
      <c r="L79" s="741">
        <v>66</v>
      </c>
      <c r="M79" s="742">
        <v>113221.68000000002</v>
      </c>
    </row>
    <row r="80" spans="1:13" ht="14.4" customHeight="1" x14ac:dyDescent="0.3">
      <c r="A80" s="737" t="s">
        <v>2218</v>
      </c>
      <c r="B80" s="738" t="s">
        <v>2136</v>
      </c>
      <c r="C80" s="738" t="s">
        <v>2828</v>
      </c>
      <c r="D80" s="738" t="s">
        <v>2137</v>
      </c>
      <c r="E80" s="738" t="s">
        <v>2650</v>
      </c>
      <c r="F80" s="741"/>
      <c r="G80" s="741"/>
      <c r="H80" s="754">
        <v>0</v>
      </c>
      <c r="I80" s="741">
        <v>6</v>
      </c>
      <c r="J80" s="741">
        <v>7174.5</v>
      </c>
      <c r="K80" s="754">
        <v>1</v>
      </c>
      <c r="L80" s="741">
        <v>6</v>
      </c>
      <c r="M80" s="742">
        <v>7174.5</v>
      </c>
    </row>
    <row r="81" spans="1:13" ht="14.4" customHeight="1" x14ac:dyDescent="0.3">
      <c r="A81" s="737" t="s">
        <v>2218</v>
      </c>
      <c r="B81" s="738" t="s">
        <v>2149</v>
      </c>
      <c r="C81" s="738" t="s">
        <v>1472</v>
      </c>
      <c r="D81" s="738" t="s">
        <v>1449</v>
      </c>
      <c r="E81" s="738" t="s">
        <v>2151</v>
      </c>
      <c r="F81" s="741"/>
      <c r="G81" s="741"/>
      <c r="H81" s="754"/>
      <c r="I81" s="741">
        <v>6</v>
      </c>
      <c r="J81" s="741">
        <v>0</v>
      </c>
      <c r="K81" s="754"/>
      <c r="L81" s="741">
        <v>6</v>
      </c>
      <c r="M81" s="742">
        <v>0</v>
      </c>
    </row>
    <row r="82" spans="1:13" ht="14.4" customHeight="1" x14ac:dyDescent="0.3">
      <c r="A82" s="737" t="s">
        <v>2218</v>
      </c>
      <c r="B82" s="738" t="s">
        <v>2149</v>
      </c>
      <c r="C82" s="738" t="s">
        <v>3072</v>
      </c>
      <c r="D82" s="738" t="s">
        <v>2532</v>
      </c>
      <c r="E82" s="738" t="s">
        <v>3073</v>
      </c>
      <c r="F82" s="741">
        <v>2</v>
      </c>
      <c r="G82" s="741">
        <v>0</v>
      </c>
      <c r="H82" s="754"/>
      <c r="I82" s="741"/>
      <c r="J82" s="741"/>
      <c r="K82" s="754"/>
      <c r="L82" s="741">
        <v>2</v>
      </c>
      <c r="M82" s="742">
        <v>0</v>
      </c>
    </row>
    <row r="83" spans="1:13" ht="14.4" customHeight="1" x14ac:dyDescent="0.3">
      <c r="A83" s="737" t="s">
        <v>2218</v>
      </c>
      <c r="B83" s="738" t="s">
        <v>2149</v>
      </c>
      <c r="C83" s="738" t="s">
        <v>620</v>
      </c>
      <c r="D83" s="738" t="s">
        <v>2532</v>
      </c>
      <c r="E83" s="738" t="s">
        <v>2150</v>
      </c>
      <c r="F83" s="741">
        <v>2</v>
      </c>
      <c r="G83" s="741">
        <v>0</v>
      </c>
      <c r="H83" s="754"/>
      <c r="I83" s="741"/>
      <c r="J83" s="741"/>
      <c r="K83" s="754"/>
      <c r="L83" s="741">
        <v>2</v>
      </c>
      <c r="M83" s="742">
        <v>0</v>
      </c>
    </row>
    <row r="84" spans="1:13" ht="14.4" customHeight="1" x14ac:dyDescent="0.3">
      <c r="A84" s="737" t="s">
        <v>2218</v>
      </c>
      <c r="B84" s="738" t="s">
        <v>2152</v>
      </c>
      <c r="C84" s="738" t="s">
        <v>1384</v>
      </c>
      <c r="D84" s="738" t="s">
        <v>1385</v>
      </c>
      <c r="E84" s="738" t="s">
        <v>2059</v>
      </c>
      <c r="F84" s="741"/>
      <c r="G84" s="741"/>
      <c r="H84" s="754">
        <v>0</v>
      </c>
      <c r="I84" s="741">
        <v>40</v>
      </c>
      <c r="J84" s="741">
        <v>1702.8000000000004</v>
      </c>
      <c r="K84" s="754">
        <v>1</v>
      </c>
      <c r="L84" s="741">
        <v>40</v>
      </c>
      <c r="M84" s="742">
        <v>1702.8000000000004</v>
      </c>
    </row>
    <row r="85" spans="1:13" ht="14.4" customHeight="1" x14ac:dyDescent="0.3">
      <c r="A85" s="737" t="s">
        <v>2218</v>
      </c>
      <c r="B85" s="738" t="s">
        <v>2152</v>
      </c>
      <c r="C85" s="738" t="s">
        <v>1410</v>
      </c>
      <c r="D85" s="738" t="s">
        <v>1411</v>
      </c>
      <c r="E85" s="738" t="s">
        <v>2153</v>
      </c>
      <c r="F85" s="741"/>
      <c r="G85" s="741"/>
      <c r="H85" s="754">
        <v>0</v>
      </c>
      <c r="I85" s="741">
        <v>12</v>
      </c>
      <c r="J85" s="741">
        <v>1021.92</v>
      </c>
      <c r="K85" s="754">
        <v>1</v>
      </c>
      <c r="L85" s="741">
        <v>12</v>
      </c>
      <c r="M85" s="742">
        <v>1021.92</v>
      </c>
    </row>
    <row r="86" spans="1:13" ht="14.4" customHeight="1" x14ac:dyDescent="0.3">
      <c r="A86" s="737" t="s">
        <v>2218</v>
      </c>
      <c r="B86" s="738" t="s">
        <v>2157</v>
      </c>
      <c r="C86" s="738" t="s">
        <v>3121</v>
      </c>
      <c r="D86" s="738" t="s">
        <v>3122</v>
      </c>
      <c r="E86" s="738" t="s">
        <v>2059</v>
      </c>
      <c r="F86" s="741">
        <v>6</v>
      </c>
      <c r="G86" s="741">
        <v>510.96</v>
      </c>
      <c r="H86" s="754">
        <v>1</v>
      </c>
      <c r="I86" s="741"/>
      <c r="J86" s="741"/>
      <c r="K86" s="754">
        <v>0</v>
      </c>
      <c r="L86" s="741">
        <v>6</v>
      </c>
      <c r="M86" s="742">
        <v>510.96</v>
      </c>
    </row>
    <row r="87" spans="1:13" ht="14.4" customHeight="1" x14ac:dyDescent="0.3">
      <c r="A87" s="737" t="s">
        <v>2218</v>
      </c>
      <c r="B87" s="738" t="s">
        <v>3315</v>
      </c>
      <c r="C87" s="738" t="s">
        <v>3067</v>
      </c>
      <c r="D87" s="738" t="s">
        <v>3068</v>
      </c>
      <c r="E87" s="738" t="s">
        <v>3069</v>
      </c>
      <c r="F87" s="741"/>
      <c r="G87" s="741"/>
      <c r="H87" s="754">
        <v>0</v>
      </c>
      <c r="I87" s="741">
        <v>4</v>
      </c>
      <c r="J87" s="741">
        <v>322.12</v>
      </c>
      <c r="K87" s="754">
        <v>1</v>
      </c>
      <c r="L87" s="741">
        <v>4</v>
      </c>
      <c r="M87" s="742">
        <v>322.12</v>
      </c>
    </row>
    <row r="88" spans="1:13" ht="14.4" customHeight="1" x14ac:dyDescent="0.3">
      <c r="A88" s="737" t="s">
        <v>2218</v>
      </c>
      <c r="B88" s="738" t="s">
        <v>3315</v>
      </c>
      <c r="C88" s="738" t="s">
        <v>3175</v>
      </c>
      <c r="D88" s="738" t="s">
        <v>3068</v>
      </c>
      <c r="E88" s="738" t="s">
        <v>3071</v>
      </c>
      <c r="F88" s="741"/>
      <c r="G88" s="741"/>
      <c r="H88" s="754">
        <v>0</v>
      </c>
      <c r="I88" s="741">
        <v>14</v>
      </c>
      <c r="J88" s="741">
        <v>2254.84</v>
      </c>
      <c r="K88" s="754">
        <v>1</v>
      </c>
      <c r="L88" s="741">
        <v>14</v>
      </c>
      <c r="M88" s="742">
        <v>2254.84</v>
      </c>
    </row>
    <row r="89" spans="1:13" ht="14.4" customHeight="1" x14ac:dyDescent="0.3">
      <c r="A89" s="737" t="s">
        <v>2218</v>
      </c>
      <c r="B89" s="738" t="s">
        <v>3315</v>
      </c>
      <c r="C89" s="738" t="s">
        <v>3250</v>
      </c>
      <c r="D89" s="738" t="s">
        <v>3068</v>
      </c>
      <c r="E89" s="738" t="s">
        <v>3251</v>
      </c>
      <c r="F89" s="741"/>
      <c r="G89" s="741"/>
      <c r="H89" s="754">
        <v>0</v>
      </c>
      <c r="I89" s="741">
        <v>2</v>
      </c>
      <c r="J89" s="741">
        <v>800.34</v>
      </c>
      <c r="K89" s="754">
        <v>1</v>
      </c>
      <c r="L89" s="741">
        <v>2</v>
      </c>
      <c r="M89" s="742">
        <v>800.34</v>
      </c>
    </row>
    <row r="90" spans="1:13" ht="14.4" customHeight="1" x14ac:dyDescent="0.3">
      <c r="A90" s="737" t="s">
        <v>2218</v>
      </c>
      <c r="B90" s="738" t="s">
        <v>2163</v>
      </c>
      <c r="C90" s="738" t="s">
        <v>2515</v>
      </c>
      <c r="D90" s="738" t="s">
        <v>1370</v>
      </c>
      <c r="E90" s="738" t="s">
        <v>2516</v>
      </c>
      <c r="F90" s="741"/>
      <c r="G90" s="741"/>
      <c r="H90" s="754">
        <v>0</v>
      </c>
      <c r="I90" s="741">
        <v>2</v>
      </c>
      <c r="J90" s="741">
        <v>414.9</v>
      </c>
      <c r="K90" s="754">
        <v>1</v>
      </c>
      <c r="L90" s="741">
        <v>2</v>
      </c>
      <c r="M90" s="742">
        <v>414.9</v>
      </c>
    </row>
    <row r="91" spans="1:13" ht="14.4" customHeight="1" x14ac:dyDescent="0.3">
      <c r="A91" s="737" t="s">
        <v>2218</v>
      </c>
      <c r="B91" s="738" t="s">
        <v>3316</v>
      </c>
      <c r="C91" s="738" t="s">
        <v>3228</v>
      </c>
      <c r="D91" s="738" t="s">
        <v>2903</v>
      </c>
      <c r="E91" s="738" t="s">
        <v>3229</v>
      </c>
      <c r="F91" s="741"/>
      <c r="G91" s="741"/>
      <c r="H91" s="754">
        <v>0</v>
      </c>
      <c r="I91" s="741">
        <v>2</v>
      </c>
      <c r="J91" s="741">
        <v>414.9</v>
      </c>
      <c r="K91" s="754">
        <v>1</v>
      </c>
      <c r="L91" s="741">
        <v>2</v>
      </c>
      <c r="M91" s="742">
        <v>414.9</v>
      </c>
    </row>
    <row r="92" spans="1:13" ht="14.4" customHeight="1" x14ac:dyDescent="0.3">
      <c r="A92" s="737" t="s">
        <v>2218</v>
      </c>
      <c r="B92" s="738" t="s">
        <v>3311</v>
      </c>
      <c r="C92" s="738" t="s">
        <v>2855</v>
      </c>
      <c r="D92" s="738" t="s">
        <v>2856</v>
      </c>
      <c r="E92" s="738" t="s">
        <v>2441</v>
      </c>
      <c r="F92" s="741">
        <v>28</v>
      </c>
      <c r="G92" s="741">
        <v>1408.9600000000003</v>
      </c>
      <c r="H92" s="754">
        <v>1</v>
      </c>
      <c r="I92" s="741"/>
      <c r="J92" s="741"/>
      <c r="K92" s="754">
        <v>0</v>
      </c>
      <c r="L92" s="741">
        <v>28</v>
      </c>
      <c r="M92" s="742">
        <v>1408.9600000000003</v>
      </c>
    </row>
    <row r="93" spans="1:13" ht="14.4" customHeight="1" x14ac:dyDescent="0.3">
      <c r="A93" s="737" t="s">
        <v>2218</v>
      </c>
      <c r="B93" s="738" t="s">
        <v>3311</v>
      </c>
      <c r="C93" s="738" t="s">
        <v>2857</v>
      </c>
      <c r="D93" s="738" t="s">
        <v>2858</v>
      </c>
      <c r="E93" s="738" t="s">
        <v>2859</v>
      </c>
      <c r="F93" s="741">
        <v>46</v>
      </c>
      <c r="G93" s="741">
        <v>4597.24</v>
      </c>
      <c r="H93" s="754">
        <v>1</v>
      </c>
      <c r="I93" s="741"/>
      <c r="J93" s="741"/>
      <c r="K93" s="754">
        <v>0</v>
      </c>
      <c r="L93" s="741">
        <v>46</v>
      </c>
      <c r="M93" s="742">
        <v>4597.24</v>
      </c>
    </row>
    <row r="94" spans="1:13" ht="14.4" customHeight="1" x14ac:dyDescent="0.3">
      <c r="A94" s="737" t="s">
        <v>2218</v>
      </c>
      <c r="B94" s="738" t="s">
        <v>3311</v>
      </c>
      <c r="C94" s="738" t="s">
        <v>2946</v>
      </c>
      <c r="D94" s="738" t="s">
        <v>2333</v>
      </c>
      <c r="E94" s="738" t="s">
        <v>2947</v>
      </c>
      <c r="F94" s="741">
        <v>2</v>
      </c>
      <c r="G94" s="741">
        <v>0</v>
      </c>
      <c r="H94" s="754"/>
      <c r="I94" s="741"/>
      <c r="J94" s="741"/>
      <c r="K94" s="754"/>
      <c r="L94" s="741">
        <v>2</v>
      </c>
      <c r="M94" s="742">
        <v>0</v>
      </c>
    </row>
    <row r="95" spans="1:13" ht="14.4" customHeight="1" x14ac:dyDescent="0.3">
      <c r="A95" s="737" t="s">
        <v>2219</v>
      </c>
      <c r="B95" s="738" t="s">
        <v>3317</v>
      </c>
      <c r="C95" s="738" t="s">
        <v>2254</v>
      </c>
      <c r="D95" s="738" t="s">
        <v>2255</v>
      </c>
      <c r="E95" s="738" t="s">
        <v>2256</v>
      </c>
      <c r="F95" s="741"/>
      <c r="G95" s="741"/>
      <c r="H95" s="754">
        <v>0</v>
      </c>
      <c r="I95" s="741">
        <v>1</v>
      </c>
      <c r="J95" s="741">
        <v>107.34</v>
      </c>
      <c r="K95" s="754">
        <v>1</v>
      </c>
      <c r="L95" s="741">
        <v>1</v>
      </c>
      <c r="M95" s="742">
        <v>107.34</v>
      </c>
    </row>
    <row r="96" spans="1:13" ht="14.4" customHeight="1" x14ac:dyDescent="0.3">
      <c r="A96" s="737" t="s">
        <v>2222</v>
      </c>
      <c r="B96" s="738" t="s">
        <v>2192</v>
      </c>
      <c r="C96" s="738" t="s">
        <v>2304</v>
      </c>
      <c r="D96" s="738" t="s">
        <v>1216</v>
      </c>
      <c r="E96" s="738" t="s">
        <v>2193</v>
      </c>
      <c r="F96" s="741"/>
      <c r="G96" s="741"/>
      <c r="H96" s="754">
        <v>0</v>
      </c>
      <c r="I96" s="741">
        <v>6</v>
      </c>
      <c r="J96" s="741">
        <v>290.52</v>
      </c>
      <c r="K96" s="754">
        <v>1</v>
      </c>
      <c r="L96" s="741">
        <v>6</v>
      </c>
      <c r="M96" s="742">
        <v>290.52</v>
      </c>
    </row>
    <row r="97" spans="1:13" ht="14.4" customHeight="1" x14ac:dyDescent="0.3">
      <c r="A97" s="737" t="s">
        <v>2222</v>
      </c>
      <c r="B97" s="738" t="s">
        <v>3306</v>
      </c>
      <c r="C97" s="738" t="s">
        <v>2709</v>
      </c>
      <c r="D97" s="738" t="s">
        <v>2631</v>
      </c>
      <c r="E97" s="738" t="s">
        <v>2638</v>
      </c>
      <c r="F97" s="741">
        <v>4</v>
      </c>
      <c r="G97" s="741">
        <v>3634.12</v>
      </c>
      <c r="H97" s="754">
        <v>1</v>
      </c>
      <c r="I97" s="741"/>
      <c r="J97" s="741"/>
      <c r="K97" s="754">
        <v>0</v>
      </c>
      <c r="L97" s="741">
        <v>4</v>
      </c>
      <c r="M97" s="742">
        <v>3634.12</v>
      </c>
    </row>
    <row r="98" spans="1:13" ht="14.4" customHeight="1" x14ac:dyDescent="0.3">
      <c r="A98" s="737" t="s">
        <v>2222</v>
      </c>
      <c r="B98" s="738" t="s">
        <v>3310</v>
      </c>
      <c r="C98" s="738" t="s">
        <v>2595</v>
      </c>
      <c r="D98" s="738" t="s">
        <v>2294</v>
      </c>
      <c r="E98" s="738" t="s">
        <v>2596</v>
      </c>
      <c r="F98" s="741"/>
      <c r="G98" s="741"/>
      <c r="H98" s="754">
        <v>0</v>
      </c>
      <c r="I98" s="741">
        <v>1</v>
      </c>
      <c r="J98" s="741">
        <v>424.24</v>
      </c>
      <c r="K98" s="754">
        <v>1</v>
      </c>
      <c r="L98" s="741">
        <v>1</v>
      </c>
      <c r="M98" s="742">
        <v>424.24</v>
      </c>
    </row>
    <row r="99" spans="1:13" ht="14.4" customHeight="1" x14ac:dyDescent="0.3">
      <c r="A99" s="737" t="s">
        <v>2222</v>
      </c>
      <c r="B99" s="738" t="s">
        <v>2152</v>
      </c>
      <c r="C99" s="738" t="s">
        <v>2699</v>
      </c>
      <c r="D99" s="738" t="s">
        <v>1411</v>
      </c>
      <c r="E99" s="738" t="s">
        <v>2153</v>
      </c>
      <c r="F99" s="741"/>
      <c r="G99" s="741"/>
      <c r="H99" s="754">
        <v>0</v>
      </c>
      <c r="I99" s="741">
        <v>6</v>
      </c>
      <c r="J99" s="741">
        <v>510.96</v>
      </c>
      <c r="K99" s="754">
        <v>1</v>
      </c>
      <c r="L99" s="741">
        <v>6</v>
      </c>
      <c r="M99" s="742">
        <v>510.96</v>
      </c>
    </row>
    <row r="100" spans="1:13" ht="14.4" customHeight="1" x14ac:dyDescent="0.3">
      <c r="A100" s="737" t="s">
        <v>2222</v>
      </c>
      <c r="B100" s="738" t="s">
        <v>3318</v>
      </c>
      <c r="C100" s="738" t="s">
        <v>2711</v>
      </c>
      <c r="D100" s="738" t="s">
        <v>2712</v>
      </c>
      <c r="E100" s="738" t="s">
        <v>2713</v>
      </c>
      <c r="F100" s="741"/>
      <c r="G100" s="741"/>
      <c r="H100" s="754">
        <v>0</v>
      </c>
      <c r="I100" s="741">
        <v>2</v>
      </c>
      <c r="J100" s="741">
        <v>567.72</v>
      </c>
      <c r="K100" s="754">
        <v>1</v>
      </c>
      <c r="L100" s="741">
        <v>2</v>
      </c>
      <c r="M100" s="742">
        <v>567.72</v>
      </c>
    </row>
    <row r="101" spans="1:13" ht="14.4" customHeight="1" x14ac:dyDescent="0.3">
      <c r="A101" s="737" t="s">
        <v>2224</v>
      </c>
      <c r="B101" s="738" t="s">
        <v>2166</v>
      </c>
      <c r="C101" s="738" t="s">
        <v>2799</v>
      </c>
      <c r="D101" s="738" t="s">
        <v>2800</v>
      </c>
      <c r="E101" s="738" t="s">
        <v>2801</v>
      </c>
      <c r="F101" s="741">
        <v>4</v>
      </c>
      <c r="G101" s="741">
        <v>2674.16</v>
      </c>
      <c r="H101" s="754">
        <v>1</v>
      </c>
      <c r="I101" s="741"/>
      <c r="J101" s="741"/>
      <c r="K101" s="754">
        <v>0</v>
      </c>
      <c r="L101" s="741">
        <v>4</v>
      </c>
      <c r="M101" s="742">
        <v>2674.16</v>
      </c>
    </row>
    <row r="102" spans="1:13" ht="14.4" customHeight="1" x14ac:dyDescent="0.3">
      <c r="A102" s="737" t="s">
        <v>2224</v>
      </c>
      <c r="B102" s="738" t="s">
        <v>3319</v>
      </c>
      <c r="C102" s="738" t="s">
        <v>2790</v>
      </c>
      <c r="D102" s="738" t="s">
        <v>2791</v>
      </c>
      <c r="E102" s="738" t="s">
        <v>2792</v>
      </c>
      <c r="F102" s="741"/>
      <c r="G102" s="741"/>
      <c r="H102" s="754">
        <v>0</v>
      </c>
      <c r="I102" s="741">
        <v>2</v>
      </c>
      <c r="J102" s="741">
        <v>329.88</v>
      </c>
      <c r="K102" s="754">
        <v>1</v>
      </c>
      <c r="L102" s="741">
        <v>2</v>
      </c>
      <c r="M102" s="742">
        <v>329.88</v>
      </c>
    </row>
    <row r="103" spans="1:13" ht="14.4" customHeight="1" x14ac:dyDescent="0.3">
      <c r="A103" s="737" t="s">
        <v>2224</v>
      </c>
      <c r="B103" s="738" t="s">
        <v>3320</v>
      </c>
      <c r="C103" s="738" t="s">
        <v>2770</v>
      </c>
      <c r="D103" s="738" t="s">
        <v>2771</v>
      </c>
      <c r="E103" s="738" t="s">
        <v>2772</v>
      </c>
      <c r="F103" s="741">
        <v>2</v>
      </c>
      <c r="G103" s="741">
        <v>1736.74</v>
      </c>
      <c r="H103" s="754">
        <v>1</v>
      </c>
      <c r="I103" s="741"/>
      <c r="J103" s="741"/>
      <c r="K103" s="754">
        <v>0</v>
      </c>
      <c r="L103" s="741">
        <v>2</v>
      </c>
      <c r="M103" s="742">
        <v>1736.74</v>
      </c>
    </row>
    <row r="104" spans="1:13" ht="14.4" customHeight="1" x14ac:dyDescent="0.3">
      <c r="A104" s="737" t="s">
        <v>2224</v>
      </c>
      <c r="B104" s="738" t="s">
        <v>3306</v>
      </c>
      <c r="C104" s="738" t="s">
        <v>2802</v>
      </c>
      <c r="D104" s="738" t="s">
        <v>2631</v>
      </c>
      <c r="E104" s="738" t="s">
        <v>2803</v>
      </c>
      <c r="F104" s="741">
        <v>18</v>
      </c>
      <c r="G104" s="741">
        <v>60382.62</v>
      </c>
      <c r="H104" s="754">
        <v>1</v>
      </c>
      <c r="I104" s="741"/>
      <c r="J104" s="741"/>
      <c r="K104" s="754">
        <v>0</v>
      </c>
      <c r="L104" s="741">
        <v>18</v>
      </c>
      <c r="M104" s="742">
        <v>60382.62</v>
      </c>
    </row>
    <row r="105" spans="1:13" ht="14.4" customHeight="1" x14ac:dyDescent="0.3">
      <c r="A105" s="737" t="s">
        <v>2224</v>
      </c>
      <c r="B105" s="738" t="s">
        <v>3306</v>
      </c>
      <c r="C105" s="738" t="s">
        <v>2709</v>
      </c>
      <c r="D105" s="738" t="s">
        <v>2631</v>
      </c>
      <c r="E105" s="738" t="s">
        <v>2638</v>
      </c>
      <c r="F105" s="741">
        <v>2</v>
      </c>
      <c r="G105" s="741">
        <v>1817.06</v>
      </c>
      <c r="H105" s="754">
        <v>1</v>
      </c>
      <c r="I105" s="741"/>
      <c r="J105" s="741"/>
      <c r="K105" s="754">
        <v>0</v>
      </c>
      <c r="L105" s="741">
        <v>2</v>
      </c>
      <c r="M105" s="742">
        <v>1817.06</v>
      </c>
    </row>
    <row r="106" spans="1:13" ht="14.4" customHeight="1" x14ac:dyDescent="0.3">
      <c r="A106" s="737" t="s">
        <v>2224</v>
      </c>
      <c r="B106" s="738" t="s">
        <v>3306</v>
      </c>
      <c r="C106" s="738" t="s">
        <v>2804</v>
      </c>
      <c r="D106" s="738" t="s">
        <v>2631</v>
      </c>
      <c r="E106" s="738" t="s">
        <v>2805</v>
      </c>
      <c r="F106" s="741">
        <v>6</v>
      </c>
      <c r="G106" s="741">
        <v>0</v>
      </c>
      <c r="H106" s="754"/>
      <c r="I106" s="741"/>
      <c r="J106" s="741"/>
      <c r="K106" s="754"/>
      <c r="L106" s="741">
        <v>6</v>
      </c>
      <c r="M106" s="742">
        <v>0</v>
      </c>
    </row>
    <row r="107" spans="1:13" ht="14.4" customHeight="1" x14ac:dyDescent="0.3">
      <c r="A107" s="737" t="s">
        <v>2224</v>
      </c>
      <c r="B107" s="738" t="s">
        <v>3306</v>
      </c>
      <c r="C107" s="738" t="s">
        <v>2633</v>
      </c>
      <c r="D107" s="738" t="s">
        <v>2631</v>
      </c>
      <c r="E107" s="738" t="s">
        <v>2634</v>
      </c>
      <c r="F107" s="741">
        <v>10</v>
      </c>
      <c r="G107" s="741">
        <v>16773</v>
      </c>
      <c r="H107" s="754">
        <v>1</v>
      </c>
      <c r="I107" s="741"/>
      <c r="J107" s="741"/>
      <c r="K107" s="754">
        <v>0</v>
      </c>
      <c r="L107" s="741">
        <v>10</v>
      </c>
      <c r="M107" s="742">
        <v>16773</v>
      </c>
    </row>
    <row r="108" spans="1:13" ht="14.4" customHeight="1" x14ac:dyDescent="0.3">
      <c r="A108" s="737" t="s">
        <v>2224</v>
      </c>
      <c r="B108" s="738" t="s">
        <v>3306</v>
      </c>
      <c r="C108" s="738" t="s">
        <v>2635</v>
      </c>
      <c r="D108" s="738" t="s">
        <v>2636</v>
      </c>
      <c r="E108" s="738" t="s">
        <v>2634</v>
      </c>
      <c r="F108" s="741">
        <v>10</v>
      </c>
      <c r="G108" s="741">
        <v>16773</v>
      </c>
      <c r="H108" s="754">
        <v>1</v>
      </c>
      <c r="I108" s="741"/>
      <c r="J108" s="741"/>
      <c r="K108" s="754">
        <v>0</v>
      </c>
      <c r="L108" s="741">
        <v>10</v>
      </c>
      <c r="M108" s="742">
        <v>16773</v>
      </c>
    </row>
    <row r="109" spans="1:13" ht="14.4" customHeight="1" x14ac:dyDescent="0.3">
      <c r="A109" s="737" t="s">
        <v>2224</v>
      </c>
      <c r="B109" s="738" t="s">
        <v>3306</v>
      </c>
      <c r="C109" s="738" t="s">
        <v>2806</v>
      </c>
      <c r="D109" s="738" t="s">
        <v>2640</v>
      </c>
      <c r="E109" s="738" t="s">
        <v>2803</v>
      </c>
      <c r="F109" s="741"/>
      <c r="G109" s="741"/>
      <c r="H109" s="754">
        <v>0</v>
      </c>
      <c r="I109" s="741">
        <v>2</v>
      </c>
      <c r="J109" s="741">
        <v>6709.18</v>
      </c>
      <c r="K109" s="754">
        <v>1</v>
      </c>
      <c r="L109" s="741">
        <v>2</v>
      </c>
      <c r="M109" s="742">
        <v>6709.18</v>
      </c>
    </row>
    <row r="110" spans="1:13" ht="14.4" customHeight="1" x14ac:dyDescent="0.3">
      <c r="A110" s="737" t="s">
        <v>2224</v>
      </c>
      <c r="B110" s="738" t="s">
        <v>3306</v>
      </c>
      <c r="C110" s="738" t="s">
        <v>2812</v>
      </c>
      <c r="D110" s="738" t="s">
        <v>2640</v>
      </c>
      <c r="E110" s="738" t="s">
        <v>2813</v>
      </c>
      <c r="F110" s="741">
        <v>6</v>
      </c>
      <c r="G110" s="741">
        <v>0</v>
      </c>
      <c r="H110" s="754"/>
      <c r="I110" s="741"/>
      <c r="J110" s="741"/>
      <c r="K110" s="754"/>
      <c r="L110" s="741">
        <v>6</v>
      </c>
      <c r="M110" s="742">
        <v>0</v>
      </c>
    </row>
    <row r="111" spans="1:13" ht="14.4" customHeight="1" x14ac:dyDescent="0.3">
      <c r="A111" s="737" t="s">
        <v>2224</v>
      </c>
      <c r="B111" s="738" t="s">
        <v>3306</v>
      </c>
      <c r="C111" s="738" t="s">
        <v>2639</v>
      </c>
      <c r="D111" s="738" t="s">
        <v>2640</v>
      </c>
      <c r="E111" s="738" t="s">
        <v>2632</v>
      </c>
      <c r="F111" s="741"/>
      <c r="G111" s="741"/>
      <c r="H111" s="754">
        <v>0</v>
      </c>
      <c r="I111" s="741">
        <v>8</v>
      </c>
      <c r="J111" s="741">
        <v>4669.5999999999995</v>
      </c>
      <c r="K111" s="754">
        <v>1</v>
      </c>
      <c r="L111" s="741">
        <v>8</v>
      </c>
      <c r="M111" s="742">
        <v>4669.5999999999995</v>
      </c>
    </row>
    <row r="112" spans="1:13" ht="14.4" customHeight="1" x14ac:dyDescent="0.3">
      <c r="A112" s="737" t="s">
        <v>2224</v>
      </c>
      <c r="B112" s="738" t="s">
        <v>3306</v>
      </c>
      <c r="C112" s="738" t="s">
        <v>2641</v>
      </c>
      <c r="D112" s="738" t="s">
        <v>2640</v>
      </c>
      <c r="E112" s="738" t="s">
        <v>2638</v>
      </c>
      <c r="F112" s="741"/>
      <c r="G112" s="741"/>
      <c r="H112" s="754">
        <v>0</v>
      </c>
      <c r="I112" s="741">
        <v>8</v>
      </c>
      <c r="J112" s="741">
        <v>7268.24</v>
      </c>
      <c r="K112" s="754">
        <v>1</v>
      </c>
      <c r="L112" s="741">
        <v>8</v>
      </c>
      <c r="M112" s="742">
        <v>7268.24</v>
      </c>
    </row>
    <row r="113" spans="1:13" ht="14.4" customHeight="1" x14ac:dyDescent="0.3">
      <c r="A113" s="737" t="s">
        <v>2224</v>
      </c>
      <c r="B113" s="738" t="s">
        <v>3306</v>
      </c>
      <c r="C113" s="738" t="s">
        <v>2807</v>
      </c>
      <c r="D113" s="738" t="s">
        <v>2640</v>
      </c>
      <c r="E113" s="738" t="s">
        <v>2634</v>
      </c>
      <c r="F113" s="741"/>
      <c r="G113" s="741"/>
      <c r="H113" s="754">
        <v>0</v>
      </c>
      <c r="I113" s="741">
        <v>8</v>
      </c>
      <c r="J113" s="741">
        <v>13418.399999999998</v>
      </c>
      <c r="K113" s="754">
        <v>1</v>
      </c>
      <c r="L113" s="741">
        <v>8</v>
      </c>
      <c r="M113" s="742">
        <v>13418.399999999998</v>
      </c>
    </row>
    <row r="114" spans="1:13" ht="14.4" customHeight="1" x14ac:dyDescent="0.3">
      <c r="A114" s="737" t="s">
        <v>2224</v>
      </c>
      <c r="B114" s="738" t="s">
        <v>3306</v>
      </c>
      <c r="C114" s="738" t="s">
        <v>2810</v>
      </c>
      <c r="D114" s="738" t="s">
        <v>2640</v>
      </c>
      <c r="E114" s="738" t="s">
        <v>2811</v>
      </c>
      <c r="F114" s="741">
        <v>4</v>
      </c>
      <c r="G114" s="741">
        <v>0</v>
      </c>
      <c r="H114" s="754"/>
      <c r="I114" s="741"/>
      <c r="J114" s="741"/>
      <c r="K114" s="754"/>
      <c r="L114" s="741">
        <v>4</v>
      </c>
      <c r="M114" s="742">
        <v>0</v>
      </c>
    </row>
    <row r="115" spans="1:13" ht="14.4" customHeight="1" x14ac:dyDescent="0.3">
      <c r="A115" s="737" t="s">
        <v>2224</v>
      </c>
      <c r="B115" s="738" t="s">
        <v>3306</v>
      </c>
      <c r="C115" s="738" t="s">
        <v>2808</v>
      </c>
      <c r="D115" s="738" t="s">
        <v>2631</v>
      </c>
      <c r="E115" s="738" t="s">
        <v>2809</v>
      </c>
      <c r="F115" s="741">
        <v>2</v>
      </c>
      <c r="G115" s="741">
        <v>0</v>
      </c>
      <c r="H115" s="754"/>
      <c r="I115" s="741"/>
      <c r="J115" s="741"/>
      <c r="K115" s="754"/>
      <c r="L115" s="741">
        <v>2</v>
      </c>
      <c r="M115" s="742">
        <v>0</v>
      </c>
    </row>
    <row r="116" spans="1:13" ht="14.4" customHeight="1" x14ac:dyDescent="0.3">
      <c r="A116" s="737" t="s">
        <v>2224</v>
      </c>
      <c r="B116" s="738" t="s">
        <v>3307</v>
      </c>
      <c r="C116" s="738" t="s">
        <v>2742</v>
      </c>
      <c r="D116" s="738" t="s">
        <v>2591</v>
      </c>
      <c r="E116" s="738" t="s">
        <v>2743</v>
      </c>
      <c r="F116" s="741">
        <v>12</v>
      </c>
      <c r="G116" s="741">
        <v>23267.64</v>
      </c>
      <c r="H116" s="754">
        <v>1</v>
      </c>
      <c r="I116" s="741"/>
      <c r="J116" s="741"/>
      <c r="K116" s="754">
        <v>0</v>
      </c>
      <c r="L116" s="741">
        <v>12</v>
      </c>
      <c r="M116" s="742">
        <v>23267.64</v>
      </c>
    </row>
    <row r="117" spans="1:13" ht="14.4" customHeight="1" x14ac:dyDescent="0.3">
      <c r="A117" s="737" t="s">
        <v>2224</v>
      </c>
      <c r="B117" s="738" t="s">
        <v>3307</v>
      </c>
      <c r="C117" s="738" t="s">
        <v>2747</v>
      </c>
      <c r="D117" s="738" t="s">
        <v>2582</v>
      </c>
      <c r="E117" s="738" t="s">
        <v>2748</v>
      </c>
      <c r="F117" s="741">
        <v>4</v>
      </c>
      <c r="G117" s="741">
        <v>7755.88</v>
      </c>
      <c r="H117" s="754">
        <v>1</v>
      </c>
      <c r="I117" s="741"/>
      <c r="J117" s="741"/>
      <c r="K117" s="754">
        <v>0</v>
      </c>
      <c r="L117" s="741">
        <v>4</v>
      </c>
      <c r="M117" s="742">
        <v>7755.88</v>
      </c>
    </row>
    <row r="118" spans="1:13" ht="14.4" customHeight="1" x14ac:dyDescent="0.3">
      <c r="A118" s="737" t="s">
        <v>2224</v>
      </c>
      <c r="B118" s="738" t="s">
        <v>3307</v>
      </c>
      <c r="C118" s="738" t="s">
        <v>2581</v>
      </c>
      <c r="D118" s="738" t="s">
        <v>2582</v>
      </c>
      <c r="E118" s="738" t="s">
        <v>2583</v>
      </c>
      <c r="F118" s="741">
        <v>14</v>
      </c>
      <c r="G118" s="741">
        <v>20359.22</v>
      </c>
      <c r="H118" s="754">
        <v>1</v>
      </c>
      <c r="I118" s="741"/>
      <c r="J118" s="741"/>
      <c r="K118" s="754">
        <v>0</v>
      </c>
      <c r="L118" s="741">
        <v>14</v>
      </c>
      <c r="M118" s="742">
        <v>20359.22</v>
      </c>
    </row>
    <row r="119" spans="1:13" ht="14.4" customHeight="1" x14ac:dyDescent="0.3">
      <c r="A119" s="737" t="s">
        <v>2224</v>
      </c>
      <c r="B119" s="738" t="s">
        <v>3307</v>
      </c>
      <c r="C119" s="738" t="s">
        <v>2749</v>
      </c>
      <c r="D119" s="738" t="s">
        <v>2582</v>
      </c>
      <c r="E119" s="738" t="s">
        <v>2750</v>
      </c>
      <c r="F119" s="741">
        <v>22</v>
      </c>
      <c r="G119" s="741">
        <v>10664.5</v>
      </c>
      <c r="H119" s="754">
        <v>1</v>
      </c>
      <c r="I119" s="741"/>
      <c r="J119" s="741"/>
      <c r="K119" s="754">
        <v>0</v>
      </c>
      <c r="L119" s="741">
        <v>22</v>
      </c>
      <c r="M119" s="742">
        <v>10664.5</v>
      </c>
    </row>
    <row r="120" spans="1:13" ht="14.4" customHeight="1" x14ac:dyDescent="0.3">
      <c r="A120" s="737" t="s">
        <v>2224</v>
      </c>
      <c r="B120" s="738" t="s">
        <v>3307</v>
      </c>
      <c r="C120" s="738" t="s">
        <v>2751</v>
      </c>
      <c r="D120" s="738" t="s">
        <v>2582</v>
      </c>
      <c r="E120" s="738" t="s">
        <v>2752</v>
      </c>
      <c r="F120" s="741">
        <v>20</v>
      </c>
      <c r="G120" s="741">
        <v>19389.599999999999</v>
      </c>
      <c r="H120" s="754">
        <v>1</v>
      </c>
      <c r="I120" s="741"/>
      <c r="J120" s="741"/>
      <c r="K120" s="754">
        <v>0</v>
      </c>
      <c r="L120" s="741">
        <v>20</v>
      </c>
      <c r="M120" s="742">
        <v>19389.599999999999</v>
      </c>
    </row>
    <row r="121" spans="1:13" ht="14.4" customHeight="1" x14ac:dyDescent="0.3">
      <c r="A121" s="737" t="s">
        <v>2224</v>
      </c>
      <c r="B121" s="738" t="s">
        <v>3307</v>
      </c>
      <c r="C121" s="738" t="s">
        <v>2587</v>
      </c>
      <c r="D121" s="738" t="s">
        <v>2588</v>
      </c>
      <c r="E121" s="738" t="s">
        <v>2589</v>
      </c>
      <c r="F121" s="741"/>
      <c r="G121" s="741"/>
      <c r="H121" s="754">
        <v>0</v>
      </c>
      <c r="I121" s="741">
        <v>12</v>
      </c>
      <c r="J121" s="741">
        <v>5817</v>
      </c>
      <c r="K121" s="754">
        <v>1</v>
      </c>
      <c r="L121" s="741">
        <v>12</v>
      </c>
      <c r="M121" s="742">
        <v>5817</v>
      </c>
    </row>
    <row r="122" spans="1:13" ht="14.4" customHeight="1" x14ac:dyDescent="0.3">
      <c r="A122" s="737" t="s">
        <v>2224</v>
      </c>
      <c r="B122" s="738" t="s">
        <v>3307</v>
      </c>
      <c r="C122" s="738" t="s">
        <v>2759</v>
      </c>
      <c r="D122" s="738" t="s">
        <v>2588</v>
      </c>
      <c r="E122" s="738" t="s">
        <v>2760</v>
      </c>
      <c r="F122" s="741"/>
      <c r="G122" s="741"/>
      <c r="H122" s="754">
        <v>0</v>
      </c>
      <c r="I122" s="741">
        <v>4</v>
      </c>
      <c r="J122" s="741">
        <v>5816.92</v>
      </c>
      <c r="K122" s="754">
        <v>1</v>
      </c>
      <c r="L122" s="741">
        <v>4</v>
      </c>
      <c r="M122" s="742">
        <v>5816.92</v>
      </c>
    </row>
    <row r="123" spans="1:13" ht="14.4" customHeight="1" x14ac:dyDescent="0.3">
      <c r="A123" s="737" t="s">
        <v>2224</v>
      </c>
      <c r="B123" s="738" t="s">
        <v>3308</v>
      </c>
      <c r="C123" s="738" t="s">
        <v>2574</v>
      </c>
      <c r="D123" s="738" t="s">
        <v>2575</v>
      </c>
      <c r="E123" s="738" t="s">
        <v>2576</v>
      </c>
      <c r="F123" s="741">
        <v>14</v>
      </c>
      <c r="G123" s="741">
        <v>10556.56</v>
      </c>
      <c r="H123" s="754">
        <v>0.58333333333333337</v>
      </c>
      <c r="I123" s="741">
        <v>10</v>
      </c>
      <c r="J123" s="741">
        <v>7540.4</v>
      </c>
      <c r="K123" s="754">
        <v>0.41666666666666669</v>
      </c>
      <c r="L123" s="741">
        <v>24</v>
      </c>
      <c r="M123" s="742">
        <v>18096.96</v>
      </c>
    </row>
    <row r="124" spans="1:13" ht="14.4" customHeight="1" x14ac:dyDescent="0.3">
      <c r="A124" s="737" t="s">
        <v>2224</v>
      </c>
      <c r="B124" s="738" t="s">
        <v>3308</v>
      </c>
      <c r="C124" s="738" t="s">
        <v>2736</v>
      </c>
      <c r="D124" s="738" t="s">
        <v>2575</v>
      </c>
      <c r="E124" s="738" t="s">
        <v>2737</v>
      </c>
      <c r="F124" s="741">
        <v>16</v>
      </c>
      <c r="G124" s="741">
        <v>18096.96</v>
      </c>
      <c r="H124" s="754">
        <v>1</v>
      </c>
      <c r="I124" s="741"/>
      <c r="J124" s="741"/>
      <c r="K124" s="754">
        <v>0</v>
      </c>
      <c r="L124" s="741">
        <v>16</v>
      </c>
      <c r="M124" s="742">
        <v>18096.96</v>
      </c>
    </row>
    <row r="125" spans="1:13" ht="14.4" customHeight="1" x14ac:dyDescent="0.3">
      <c r="A125" s="737" t="s">
        <v>2224</v>
      </c>
      <c r="B125" s="738" t="s">
        <v>3308</v>
      </c>
      <c r="C125" s="738" t="s">
        <v>2738</v>
      </c>
      <c r="D125" s="738" t="s">
        <v>2575</v>
      </c>
      <c r="E125" s="738" t="s">
        <v>2739</v>
      </c>
      <c r="F125" s="741"/>
      <c r="G125" s="741"/>
      <c r="H125" s="754">
        <v>0</v>
      </c>
      <c r="I125" s="741">
        <v>6</v>
      </c>
      <c r="J125" s="741">
        <v>9048.48</v>
      </c>
      <c r="K125" s="754">
        <v>1</v>
      </c>
      <c r="L125" s="741">
        <v>6</v>
      </c>
      <c r="M125" s="742">
        <v>9048.48</v>
      </c>
    </row>
    <row r="126" spans="1:13" ht="14.4" customHeight="1" x14ac:dyDescent="0.3">
      <c r="A126" s="737" t="s">
        <v>2224</v>
      </c>
      <c r="B126" s="738" t="s">
        <v>3308</v>
      </c>
      <c r="C126" s="738" t="s">
        <v>2740</v>
      </c>
      <c r="D126" s="738" t="s">
        <v>2741</v>
      </c>
      <c r="E126" s="738" t="s">
        <v>2576</v>
      </c>
      <c r="F126" s="741">
        <v>6</v>
      </c>
      <c r="G126" s="741">
        <v>3877.92</v>
      </c>
      <c r="H126" s="754">
        <v>1</v>
      </c>
      <c r="I126" s="741"/>
      <c r="J126" s="741"/>
      <c r="K126" s="754">
        <v>0</v>
      </c>
      <c r="L126" s="741">
        <v>6</v>
      </c>
      <c r="M126" s="742">
        <v>3877.92</v>
      </c>
    </row>
    <row r="127" spans="1:13" ht="14.4" customHeight="1" x14ac:dyDescent="0.3">
      <c r="A127" s="737" t="s">
        <v>2224</v>
      </c>
      <c r="B127" s="738" t="s">
        <v>2126</v>
      </c>
      <c r="C127" s="738" t="s">
        <v>1358</v>
      </c>
      <c r="D127" s="738" t="s">
        <v>2127</v>
      </c>
      <c r="E127" s="738" t="s">
        <v>2128</v>
      </c>
      <c r="F127" s="741"/>
      <c r="G127" s="741"/>
      <c r="H127" s="754"/>
      <c r="I127" s="741">
        <v>10</v>
      </c>
      <c r="J127" s="741">
        <v>0</v>
      </c>
      <c r="K127" s="754"/>
      <c r="L127" s="741">
        <v>10</v>
      </c>
      <c r="M127" s="742">
        <v>0</v>
      </c>
    </row>
    <row r="128" spans="1:13" ht="14.4" customHeight="1" x14ac:dyDescent="0.3">
      <c r="A128" s="737" t="s">
        <v>2224</v>
      </c>
      <c r="B128" s="738" t="s">
        <v>3313</v>
      </c>
      <c r="C128" s="738" t="s">
        <v>2834</v>
      </c>
      <c r="D128" s="738" t="s">
        <v>2835</v>
      </c>
      <c r="E128" s="738" t="s">
        <v>2836</v>
      </c>
      <c r="F128" s="741">
        <v>2</v>
      </c>
      <c r="G128" s="741">
        <v>40.26</v>
      </c>
      <c r="H128" s="754">
        <v>1</v>
      </c>
      <c r="I128" s="741"/>
      <c r="J128" s="741"/>
      <c r="K128" s="754">
        <v>0</v>
      </c>
      <c r="L128" s="741">
        <v>2</v>
      </c>
      <c r="M128" s="742">
        <v>40.26</v>
      </c>
    </row>
    <row r="129" spans="1:13" ht="14.4" customHeight="1" x14ac:dyDescent="0.3">
      <c r="A129" s="737" t="s">
        <v>2224</v>
      </c>
      <c r="B129" s="738" t="s">
        <v>3310</v>
      </c>
      <c r="C129" s="738" t="s">
        <v>2595</v>
      </c>
      <c r="D129" s="738" t="s">
        <v>2294</v>
      </c>
      <c r="E129" s="738" t="s">
        <v>2596</v>
      </c>
      <c r="F129" s="741"/>
      <c r="G129" s="741"/>
      <c r="H129" s="754">
        <v>0</v>
      </c>
      <c r="I129" s="741">
        <v>1</v>
      </c>
      <c r="J129" s="741">
        <v>424.24</v>
      </c>
      <c r="K129" s="754">
        <v>1</v>
      </c>
      <c r="L129" s="741">
        <v>1</v>
      </c>
      <c r="M129" s="742">
        <v>424.24</v>
      </c>
    </row>
    <row r="130" spans="1:13" ht="14.4" customHeight="1" x14ac:dyDescent="0.3">
      <c r="A130" s="737" t="s">
        <v>2224</v>
      </c>
      <c r="B130" s="738" t="s">
        <v>3310</v>
      </c>
      <c r="C130" s="738" t="s">
        <v>2293</v>
      </c>
      <c r="D130" s="738" t="s">
        <v>2294</v>
      </c>
      <c r="E130" s="738" t="s">
        <v>2295</v>
      </c>
      <c r="F130" s="741"/>
      <c r="G130" s="741"/>
      <c r="H130" s="754">
        <v>0</v>
      </c>
      <c r="I130" s="741">
        <v>11</v>
      </c>
      <c r="J130" s="741">
        <v>9333.3900000000012</v>
      </c>
      <c r="K130" s="754">
        <v>1</v>
      </c>
      <c r="L130" s="741">
        <v>11</v>
      </c>
      <c r="M130" s="742">
        <v>9333.3900000000012</v>
      </c>
    </row>
    <row r="131" spans="1:13" ht="14.4" customHeight="1" x14ac:dyDescent="0.3">
      <c r="A131" s="737" t="s">
        <v>2224</v>
      </c>
      <c r="B131" s="738" t="s">
        <v>3310</v>
      </c>
      <c r="C131" s="738" t="s">
        <v>2761</v>
      </c>
      <c r="D131" s="738" t="s">
        <v>2294</v>
      </c>
      <c r="E131" s="738" t="s">
        <v>2762</v>
      </c>
      <c r="F131" s="741"/>
      <c r="G131" s="741"/>
      <c r="H131" s="754">
        <v>0</v>
      </c>
      <c r="I131" s="741">
        <v>5</v>
      </c>
      <c r="J131" s="741">
        <v>2390.35</v>
      </c>
      <c r="K131" s="754">
        <v>1</v>
      </c>
      <c r="L131" s="741">
        <v>5</v>
      </c>
      <c r="M131" s="742">
        <v>2390.35</v>
      </c>
    </row>
    <row r="132" spans="1:13" ht="14.4" customHeight="1" x14ac:dyDescent="0.3">
      <c r="A132" s="737" t="s">
        <v>2224</v>
      </c>
      <c r="B132" s="738" t="s">
        <v>3310</v>
      </c>
      <c r="C132" s="738" t="s">
        <v>2763</v>
      </c>
      <c r="D132" s="738" t="s">
        <v>2764</v>
      </c>
      <c r="E132" s="738" t="s">
        <v>2765</v>
      </c>
      <c r="F132" s="741">
        <v>1</v>
      </c>
      <c r="G132" s="741">
        <v>0</v>
      </c>
      <c r="H132" s="754"/>
      <c r="I132" s="741"/>
      <c r="J132" s="741"/>
      <c r="K132" s="754"/>
      <c r="L132" s="741">
        <v>1</v>
      </c>
      <c r="M132" s="742">
        <v>0</v>
      </c>
    </row>
    <row r="133" spans="1:13" ht="14.4" customHeight="1" x14ac:dyDescent="0.3">
      <c r="A133" s="737" t="s">
        <v>2224</v>
      </c>
      <c r="B133" s="738" t="s">
        <v>2136</v>
      </c>
      <c r="C133" s="738" t="s">
        <v>2815</v>
      </c>
      <c r="D133" s="738" t="s">
        <v>2644</v>
      </c>
      <c r="E133" s="738" t="s">
        <v>2650</v>
      </c>
      <c r="F133" s="741">
        <v>6</v>
      </c>
      <c r="G133" s="741">
        <v>7174.5</v>
      </c>
      <c r="H133" s="754">
        <v>1</v>
      </c>
      <c r="I133" s="741"/>
      <c r="J133" s="741"/>
      <c r="K133" s="754">
        <v>0</v>
      </c>
      <c r="L133" s="741">
        <v>6</v>
      </c>
      <c r="M133" s="742">
        <v>7174.5</v>
      </c>
    </row>
    <row r="134" spans="1:13" ht="14.4" customHeight="1" x14ac:dyDescent="0.3">
      <c r="A134" s="737" t="s">
        <v>2224</v>
      </c>
      <c r="B134" s="738" t="s">
        <v>2136</v>
      </c>
      <c r="C134" s="738" t="s">
        <v>2816</v>
      </c>
      <c r="D134" s="738" t="s">
        <v>2644</v>
      </c>
      <c r="E134" s="738" t="s">
        <v>2817</v>
      </c>
      <c r="F134" s="741">
        <v>4</v>
      </c>
      <c r="G134" s="741">
        <v>0</v>
      </c>
      <c r="H134" s="754"/>
      <c r="I134" s="741"/>
      <c r="J134" s="741"/>
      <c r="K134" s="754"/>
      <c r="L134" s="741">
        <v>4</v>
      </c>
      <c r="M134" s="742">
        <v>0</v>
      </c>
    </row>
    <row r="135" spans="1:13" ht="14.4" customHeight="1" x14ac:dyDescent="0.3">
      <c r="A135" s="737" t="s">
        <v>2224</v>
      </c>
      <c r="B135" s="738" t="s">
        <v>2136</v>
      </c>
      <c r="C135" s="738" t="s">
        <v>2822</v>
      </c>
      <c r="D135" s="738" t="s">
        <v>2647</v>
      </c>
      <c r="E135" s="738" t="s">
        <v>2823</v>
      </c>
      <c r="F135" s="741">
        <v>2</v>
      </c>
      <c r="G135" s="741">
        <v>0</v>
      </c>
      <c r="H135" s="754"/>
      <c r="I135" s="741"/>
      <c r="J135" s="741"/>
      <c r="K135" s="754"/>
      <c r="L135" s="741">
        <v>2</v>
      </c>
      <c r="M135" s="742">
        <v>0</v>
      </c>
    </row>
    <row r="136" spans="1:13" ht="14.4" customHeight="1" x14ac:dyDescent="0.3">
      <c r="A136" s="737" t="s">
        <v>2224</v>
      </c>
      <c r="B136" s="738" t="s">
        <v>2136</v>
      </c>
      <c r="C136" s="738" t="s">
        <v>2826</v>
      </c>
      <c r="D136" s="738" t="s">
        <v>2647</v>
      </c>
      <c r="E136" s="738" t="s">
        <v>2827</v>
      </c>
      <c r="F136" s="741">
        <v>4</v>
      </c>
      <c r="G136" s="741">
        <v>0</v>
      </c>
      <c r="H136" s="754"/>
      <c r="I136" s="741"/>
      <c r="J136" s="741"/>
      <c r="K136" s="754"/>
      <c r="L136" s="741">
        <v>4</v>
      </c>
      <c r="M136" s="742">
        <v>0</v>
      </c>
    </row>
    <row r="137" spans="1:13" ht="14.4" customHeight="1" x14ac:dyDescent="0.3">
      <c r="A137" s="737" t="s">
        <v>2224</v>
      </c>
      <c r="B137" s="738" t="s">
        <v>2136</v>
      </c>
      <c r="C137" s="738" t="s">
        <v>2824</v>
      </c>
      <c r="D137" s="738" t="s">
        <v>2825</v>
      </c>
      <c r="E137" s="738" t="s">
        <v>2650</v>
      </c>
      <c r="F137" s="741">
        <v>6</v>
      </c>
      <c r="G137" s="741">
        <v>10292.880000000001</v>
      </c>
      <c r="H137" s="754">
        <v>1</v>
      </c>
      <c r="I137" s="741"/>
      <c r="J137" s="741"/>
      <c r="K137" s="754">
        <v>0</v>
      </c>
      <c r="L137" s="741">
        <v>6</v>
      </c>
      <c r="M137" s="742">
        <v>10292.880000000001</v>
      </c>
    </row>
    <row r="138" spans="1:13" ht="14.4" customHeight="1" x14ac:dyDescent="0.3">
      <c r="A138" s="737" t="s">
        <v>2224</v>
      </c>
      <c r="B138" s="738" t="s">
        <v>2136</v>
      </c>
      <c r="C138" s="738" t="s">
        <v>2828</v>
      </c>
      <c r="D138" s="738" t="s">
        <v>2137</v>
      </c>
      <c r="E138" s="738" t="s">
        <v>2650</v>
      </c>
      <c r="F138" s="741"/>
      <c r="G138" s="741"/>
      <c r="H138" s="754">
        <v>0</v>
      </c>
      <c r="I138" s="741">
        <v>10</v>
      </c>
      <c r="J138" s="741">
        <v>11957.5</v>
      </c>
      <c r="K138" s="754">
        <v>1</v>
      </c>
      <c r="L138" s="741">
        <v>10</v>
      </c>
      <c r="M138" s="742">
        <v>11957.5</v>
      </c>
    </row>
    <row r="139" spans="1:13" ht="14.4" customHeight="1" x14ac:dyDescent="0.3">
      <c r="A139" s="737" t="s">
        <v>2224</v>
      </c>
      <c r="B139" s="738" t="s">
        <v>2136</v>
      </c>
      <c r="C139" s="738" t="s">
        <v>2832</v>
      </c>
      <c r="D139" s="738" t="s">
        <v>2137</v>
      </c>
      <c r="E139" s="738" t="s">
        <v>2833</v>
      </c>
      <c r="F139" s="741"/>
      <c r="G139" s="741"/>
      <c r="H139" s="754">
        <v>0</v>
      </c>
      <c r="I139" s="741">
        <v>2</v>
      </c>
      <c r="J139" s="741">
        <v>4782.96</v>
      </c>
      <c r="K139" s="754">
        <v>1</v>
      </c>
      <c r="L139" s="741">
        <v>2</v>
      </c>
      <c r="M139" s="742">
        <v>4782.96</v>
      </c>
    </row>
    <row r="140" spans="1:13" ht="14.4" customHeight="1" x14ac:dyDescent="0.3">
      <c r="A140" s="737" t="s">
        <v>2224</v>
      </c>
      <c r="B140" s="738" t="s">
        <v>3321</v>
      </c>
      <c r="C140" s="738" t="s">
        <v>2724</v>
      </c>
      <c r="D140" s="738" t="s">
        <v>2725</v>
      </c>
      <c r="E140" s="738" t="s">
        <v>2726</v>
      </c>
      <c r="F140" s="741"/>
      <c r="G140" s="741"/>
      <c r="H140" s="754">
        <v>0</v>
      </c>
      <c r="I140" s="741">
        <v>1</v>
      </c>
      <c r="J140" s="741">
        <v>14.11</v>
      </c>
      <c r="K140" s="754">
        <v>1</v>
      </c>
      <c r="L140" s="741">
        <v>1</v>
      </c>
      <c r="M140" s="742">
        <v>14.11</v>
      </c>
    </row>
    <row r="141" spans="1:13" ht="14.4" customHeight="1" x14ac:dyDescent="0.3">
      <c r="A141" s="737" t="s">
        <v>2224</v>
      </c>
      <c r="B141" s="738" t="s">
        <v>3321</v>
      </c>
      <c r="C141" s="738" t="s">
        <v>2727</v>
      </c>
      <c r="D141" s="738" t="s">
        <v>2728</v>
      </c>
      <c r="E141" s="738" t="s">
        <v>2729</v>
      </c>
      <c r="F141" s="741"/>
      <c r="G141" s="741"/>
      <c r="H141" s="754">
        <v>0</v>
      </c>
      <c r="I141" s="741">
        <v>4</v>
      </c>
      <c r="J141" s="741">
        <v>18.8</v>
      </c>
      <c r="K141" s="754">
        <v>1</v>
      </c>
      <c r="L141" s="741">
        <v>4</v>
      </c>
      <c r="M141" s="742">
        <v>18.8</v>
      </c>
    </row>
    <row r="142" spans="1:13" ht="14.4" customHeight="1" x14ac:dyDescent="0.3">
      <c r="A142" s="737" t="s">
        <v>2224</v>
      </c>
      <c r="B142" s="738" t="s">
        <v>2152</v>
      </c>
      <c r="C142" s="738" t="s">
        <v>1384</v>
      </c>
      <c r="D142" s="738" t="s">
        <v>1385</v>
      </c>
      <c r="E142" s="738" t="s">
        <v>2059</v>
      </c>
      <c r="F142" s="741"/>
      <c r="G142" s="741"/>
      <c r="H142" s="754">
        <v>0</v>
      </c>
      <c r="I142" s="741">
        <v>12</v>
      </c>
      <c r="J142" s="741">
        <v>510.84000000000003</v>
      </c>
      <c r="K142" s="754">
        <v>1</v>
      </c>
      <c r="L142" s="741">
        <v>12</v>
      </c>
      <c r="M142" s="742">
        <v>510.84000000000003</v>
      </c>
    </row>
    <row r="143" spans="1:13" ht="14.4" customHeight="1" x14ac:dyDescent="0.3">
      <c r="A143" s="737" t="s">
        <v>2224</v>
      </c>
      <c r="B143" s="738" t="s">
        <v>3322</v>
      </c>
      <c r="C143" s="738" t="s">
        <v>2794</v>
      </c>
      <c r="D143" s="738" t="s">
        <v>2795</v>
      </c>
      <c r="E143" s="738" t="s">
        <v>2796</v>
      </c>
      <c r="F143" s="741"/>
      <c r="G143" s="741"/>
      <c r="H143" s="754">
        <v>0</v>
      </c>
      <c r="I143" s="741">
        <v>6</v>
      </c>
      <c r="J143" s="741">
        <v>966.36</v>
      </c>
      <c r="K143" s="754">
        <v>1</v>
      </c>
      <c r="L143" s="741">
        <v>6</v>
      </c>
      <c r="M143" s="742">
        <v>966.36</v>
      </c>
    </row>
    <row r="144" spans="1:13" ht="14.4" customHeight="1" x14ac:dyDescent="0.3">
      <c r="A144" s="737" t="s">
        <v>2224</v>
      </c>
      <c r="B144" s="738" t="s">
        <v>3323</v>
      </c>
      <c r="C144" s="738" t="s">
        <v>951</v>
      </c>
      <c r="D144" s="738" t="s">
        <v>2731</v>
      </c>
      <c r="E144" s="738" t="s">
        <v>2732</v>
      </c>
      <c r="F144" s="741">
        <v>6</v>
      </c>
      <c r="G144" s="741">
        <v>789.72</v>
      </c>
      <c r="H144" s="754">
        <v>1</v>
      </c>
      <c r="I144" s="741"/>
      <c r="J144" s="741"/>
      <c r="K144" s="754">
        <v>0</v>
      </c>
      <c r="L144" s="741">
        <v>6</v>
      </c>
      <c r="M144" s="742">
        <v>789.72</v>
      </c>
    </row>
    <row r="145" spans="1:13" ht="14.4" customHeight="1" x14ac:dyDescent="0.3">
      <c r="A145" s="737" t="s">
        <v>2224</v>
      </c>
      <c r="B145" s="738" t="s">
        <v>3311</v>
      </c>
      <c r="C145" s="738" t="s">
        <v>2857</v>
      </c>
      <c r="D145" s="738" t="s">
        <v>2858</v>
      </c>
      <c r="E145" s="738" t="s">
        <v>2859</v>
      </c>
      <c r="F145" s="741">
        <v>24</v>
      </c>
      <c r="G145" s="741">
        <v>2398.56</v>
      </c>
      <c r="H145" s="754">
        <v>1</v>
      </c>
      <c r="I145" s="741"/>
      <c r="J145" s="741"/>
      <c r="K145" s="754">
        <v>0</v>
      </c>
      <c r="L145" s="741">
        <v>24</v>
      </c>
      <c r="M145" s="742">
        <v>2398.56</v>
      </c>
    </row>
    <row r="146" spans="1:13" ht="14.4" customHeight="1" x14ac:dyDescent="0.3">
      <c r="A146" s="737" t="s">
        <v>2224</v>
      </c>
      <c r="B146" s="738" t="s">
        <v>3324</v>
      </c>
      <c r="C146" s="738" t="s">
        <v>2869</v>
      </c>
      <c r="D146" s="738" t="s">
        <v>2870</v>
      </c>
      <c r="E146" s="738" t="s">
        <v>2871</v>
      </c>
      <c r="F146" s="741"/>
      <c r="G146" s="741"/>
      <c r="H146" s="754">
        <v>0</v>
      </c>
      <c r="I146" s="741">
        <v>4</v>
      </c>
      <c r="J146" s="741">
        <v>261.44</v>
      </c>
      <c r="K146" s="754">
        <v>1</v>
      </c>
      <c r="L146" s="741">
        <v>4</v>
      </c>
      <c r="M146" s="742">
        <v>261.44</v>
      </c>
    </row>
    <row r="147" spans="1:13" ht="14.4" customHeight="1" x14ac:dyDescent="0.3">
      <c r="A147" s="737" t="s">
        <v>2225</v>
      </c>
      <c r="B147" s="738" t="s">
        <v>2039</v>
      </c>
      <c r="C147" s="738" t="s">
        <v>2306</v>
      </c>
      <c r="D147" s="738" t="s">
        <v>2307</v>
      </c>
      <c r="E147" s="738" t="s">
        <v>2308</v>
      </c>
      <c r="F147" s="741"/>
      <c r="G147" s="741"/>
      <c r="H147" s="754">
        <v>0</v>
      </c>
      <c r="I147" s="741">
        <v>2</v>
      </c>
      <c r="J147" s="741">
        <v>411.68</v>
      </c>
      <c r="K147" s="754">
        <v>1</v>
      </c>
      <c r="L147" s="741">
        <v>2</v>
      </c>
      <c r="M147" s="742">
        <v>411.68</v>
      </c>
    </row>
    <row r="148" spans="1:13" ht="14.4" customHeight="1" x14ac:dyDescent="0.3">
      <c r="A148" s="737" t="s">
        <v>2225</v>
      </c>
      <c r="B148" s="738" t="s">
        <v>2166</v>
      </c>
      <c r="C148" s="738" t="s">
        <v>2799</v>
      </c>
      <c r="D148" s="738" t="s">
        <v>2800</v>
      </c>
      <c r="E148" s="738" t="s">
        <v>2801</v>
      </c>
      <c r="F148" s="741">
        <v>2</v>
      </c>
      <c r="G148" s="741">
        <v>1337.08</v>
      </c>
      <c r="H148" s="754">
        <v>1</v>
      </c>
      <c r="I148" s="741"/>
      <c r="J148" s="741"/>
      <c r="K148" s="754">
        <v>0</v>
      </c>
      <c r="L148" s="741">
        <v>2</v>
      </c>
      <c r="M148" s="742">
        <v>1337.08</v>
      </c>
    </row>
    <row r="149" spans="1:13" ht="14.4" customHeight="1" x14ac:dyDescent="0.3">
      <c r="A149" s="737" t="s">
        <v>2225</v>
      </c>
      <c r="B149" s="738" t="s">
        <v>3325</v>
      </c>
      <c r="C149" s="738" t="s">
        <v>2310</v>
      </c>
      <c r="D149" s="738" t="s">
        <v>2311</v>
      </c>
      <c r="E149" s="738" t="s">
        <v>2312</v>
      </c>
      <c r="F149" s="741"/>
      <c r="G149" s="741"/>
      <c r="H149" s="754">
        <v>0</v>
      </c>
      <c r="I149" s="741">
        <v>2</v>
      </c>
      <c r="J149" s="741">
        <v>1638.14</v>
      </c>
      <c r="K149" s="754">
        <v>1</v>
      </c>
      <c r="L149" s="741">
        <v>2</v>
      </c>
      <c r="M149" s="742">
        <v>1638.14</v>
      </c>
    </row>
    <row r="150" spans="1:13" ht="14.4" customHeight="1" x14ac:dyDescent="0.3">
      <c r="A150" s="737" t="s">
        <v>2225</v>
      </c>
      <c r="B150" s="738" t="s">
        <v>2081</v>
      </c>
      <c r="C150" s="738" t="s">
        <v>2274</v>
      </c>
      <c r="D150" s="738" t="s">
        <v>1458</v>
      </c>
      <c r="E150" s="738" t="s">
        <v>2275</v>
      </c>
      <c r="F150" s="741"/>
      <c r="G150" s="741"/>
      <c r="H150" s="754">
        <v>0</v>
      </c>
      <c r="I150" s="741">
        <v>2</v>
      </c>
      <c r="J150" s="741">
        <v>308.72000000000003</v>
      </c>
      <c r="K150" s="754">
        <v>1</v>
      </c>
      <c r="L150" s="741">
        <v>2</v>
      </c>
      <c r="M150" s="742">
        <v>308.72000000000003</v>
      </c>
    </row>
    <row r="151" spans="1:13" ht="14.4" customHeight="1" x14ac:dyDescent="0.3">
      <c r="A151" s="737" t="s">
        <v>2225</v>
      </c>
      <c r="B151" s="738" t="s">
        <v>3326</v>
      </c>
      <c r="C151" s="738" t="s">
        <v>2277</v>
      </c>
      <c r="D151" s="738" t="s">
        <v>2278</v>
      </c>
      <c r="E151" s="738" t="s">
        <v>2279</v>
      </c>
      <c r="F151" s="741">
        <v>4</v>
      </c>
      <c r="G151" s="741">
        <v>282.16000000000003</v>
      </c>
      <c r="H151" s="754">
        <v>1</v>
      </c>
      <c r="I151" s="741"/>
      <c r="J151" s="741"/>
      <c r="K151" s="754">
        <v>0</v>
      </c>
      <c r="L151" s="741">
        <v>4</v>
      </c>
      <c r="M151" s="742">
        <v>282.16000000000003</v>
      </c>
    </row>
    <row r="152" spans="1:13" ht="14.4" customHeight="1" x14ac:dyDescent="0.3">
      <c r="A152" s="737" t="s">
        <v>2225</v>
      </c>
      <c r="B152" s="738" t="s">
        <v>2192</v>
      </c>
      <c r="C152" s="738" t="s">
        <v>2304</v>
      </c>
      <c r="D152" s="738" t="s">
        <v>1216</v>
      </c>
      <c r="E152" s="738" t="s">
        <v>2193</v>
      </c>
      <c r="F152" s="741"/>
      <c r="G152" s="741"/>
      <c r="H152" s="754">
        <v>0</v>
      </c>
      <c r="I152" s="741">
        <v>10</v>
      </c>
      <c r="J152" s="741">
        <v>484.20000000000005</v>
      </c>
      <c r="K152" s="754">
        <v>1</v>
      </c>
      <c r="L152" s="741">
        <v>10</v>
      </c>
      <c r="M152" s="742">
        <v>484.20000000000005</v>
      </c>
    </row>
    <row r="153" spans="1:13" ht="14.4" customHeight="1" x14ac:dyDescent="0.3">
      <c r="A153" s="737" t="s">
        <v>2225</v>
      </c>
      <c r="B153" s="738" t="s">
        <v>3306</v>
      </c>
      <c r="C153" s="738" t="s">
        <v>2915</v>
      </c>
      <c r="D153" s="738" t="s">
        <v>2631</v>
      </c>
      <c r="E153" s="738" t="s">
        <v>2916</v>
      </c>
      <c r="F153" s="741">
        <v>18</v>
      </c>
      <c r="G153" s="741">
        <v>0</v>
      </c>
      <c r="H153" s="754"/>
      <c r="I153" s="741"/>
      <c r="J153" s="741"/>
      <c r="K153" s="754"/>
      <c r="L153" s="741">
        <v>18</v>
      </c>
      <c r="M153" s="742">
        <v>0</v>
      </c>
    </row>
    <row r="154" spans="1:13" ht="14.4" customHeight="1" x14ac:dyDescent="0.3">
      <c r="A154" s="737" t="s">
        <v>2225</v>
      </c>
      <c r="B154" s="738" t="s">
        <v>3306</v>
      </c>
      <c r="C154" s="738" t="s">
        <v>2802</v>
      </c>
      <c r="D154" s="738" t="s">
        <v>2631</v>
      </c>
      <c r="E154" s="738" t="s">
        <v>2803</v>
      </c>
      <c r="F154" s="741">
        <v>38</v>
      </c>
      <c r="G154" s="741">
        <v>127474.42000000001</v>
      </c>
      <c r="H154" s="754">
        <v>1</v>
      </c>
      <c r="I154" s="741"/>
      <c r="J154" s="741"/>
      <c r="K154" s="754">
        <v>0</v>
      </c>
      <c r="L154" s="741">
        <v>38</v>
      </c>
      <c r="M154" s="742">
        <v>127474.42000000001</v>
      </c>
    </row>
    <row r="155" spans="1:13" ht="14.4" customHeight="1" x14ac:dyDescent="0.3">
      <c r="A155" s="737" t="s">
        <v>2225</v>
      </c>
      <c r="B155" s="738" t="s">
        <v>3306</v>
      </c>
      <c r="C155" s="738" t="s">
        <v>2917</v>
      </c>
      <c r="D155" s="738" t="s">
        <v>2631</v>
      </c>
      <c r="E155" s="738" t="s">
        <v>2918</v>
      </c>
      <c r="F155" s="741">
        <v>18</v>
      </c>
      <c r="G155" s="741">
        <v>0</v>
      </c>
      <c r="H155" s="754"/>
      <c r="I155" s="741"/>
      <c r="J155" s="741"/>
      <c r="K155" s="754"/>
      <c r="L155" s="741">
        <v>18</v>
      </c>
      <c r="M155" s="742">
        <v>0</v>
      </c>
    </row>
    <row r="156" spans="1:13" ht="14.4" customHeight="1" x14ac:dyDescent="0.3">
      <c r="A156" s="737" t="s">
        <v>2225</v>
      </c>
      <c r="B156" s="738" t="s">
        <v>3306</v>
      </c>
      <c r="C156" s="738" t="s">
        <v>2709</v>
      </c>
      <c r="D156" s="738" t="s">
        <v>2631</v>
      </c>
      <c r="E156" s="738" t="s">
        <v>2638</v>
      </c>
      <c r="F156" s="741">
        <v>16</v>
      </c>
      <c r="G156" s="741">
        <v>14536.48</v>
      </c>
      <c r="H156" s="754">
        <v>1</v>
      </c>
      <c r="I156" s="741"/>
      <c r="J156" s="741"/>
      <c r="K156" s="754">
        <v>0</v>
      </c>
      <c r="L156" s="741">
        <v>16</v>
      </c>
      <c r="M156" s="742">
        <v>14536.48</v>
      </c>
    </row>
    <row r="157" spans="1:13" ht="14.4" customHeight="1" x14ac:dyDescent="0.3">
      <c r="A157" s="737" t="s">
        <v>2225</v>
      </c>
      <c r="B157" s="738" t="s">
        <v>3306</v>
      </c>
      <c r="C157" s="738" t="s">
        <v>2630</v>
      </c>
      <c r="D157" s="738" t="s">
        <v>2631</v>
      </c>
      <c r="E157" s="738" t="s">
        <v>2632</v>
      </c>
      <c r="F157" s="741">
        <v>6</v>
      </c>
      <c r="G157" s="741">
        <v>3502.2000000000003</v>
      </c>
      <c r="H157" s="754">
        <v>1</v>
      </c>
      <c r="I157" s="741"/>
      <c r="J157" s="741"/>
      <c r="K157" s="754">
        <v>0</v>
      </c>
      <c r="L157" s="741">
        <v>6</v>
      </c>
      <c r="M157" s="742">
        <v>3502.2000000000003</v>
      </c>
    </row>
    <row r="158" spans="1:13" ht="14.4" customHeight="1" x14ac:dyDescent="0.3">
      <c r="A158" s="737" t="s">
        <v>2225</v>
      </c>
      <c r="B158" s="738" t="s">
        <v>3306</v>
      </c>
      <c r="C158" s="738" t="s">
        <v>2804</v>
      </c>
      <c r="D158" s="738" t="s">
        <v>2631</v>
      </c>
      <c r="E158" s="738" t="s">
        <v>2805</v>
      </c>
      <c r="F158" s="741">
        <v>18</v>
      </c>
      <c r="G158" s="741">
        <v>0</v>
      </c>
      <c r="H158" s="754"/>
      <c r="I158" s="741"/>
      <c r="J158" s="741"/>
      <c r="K158" s="754"/>
      <c r="L158" s="741">
        <v>18</v>
      </c>
      <c r="M158" s="742">
        <v>0</v>
      </c>
    </row>
    <row r="159" spans="1:13" ht="14.4" customHeight="1" x14ac:dyDescent="0.3">
      <c r="A159" s="737" t="s">
        <v>2225</v>
      </c>
      <c r="B159" s="738" t="s">
        <v>3306</v>
      </c>
      <c r="C159" s="738" t="s">
        <v>2633</v>
      </c>
      <c r="D159" s="738" t="s">
        <v>2631</v>
      </c>
      <c r="E159" s="738" t="s">
        <v>2634</v>
      </c>
      <c r="F159" s="741">
        <v>10</v>
      </c>
      <c r="G159" s="741">
        <v>16773</v>
      </c>
      <c r="H159" s="754">
        <v>1</v>
      </c>
      <c r="I159" s="741"/>
      <c r="J159" s="741"/>
      <c r="K159" s="754">
        <v>0</v>
      </c>
      <c r="L159" s="741">
        <v>10</v>
      </c>
      <c r="M159" s="742">
        <v>16773</v>
      </c>
    </row>
    <row r="160" spans="1:13" ht="14.4" customHeight="1" x14ac:dyDescent="0.3">
      <c r="A160" s="737" t="s">
        <v>2225</v>
      </c>
      <c r="B160" s="738" t="s">
        <v>3306</v>
      </c>
      <c r="C160" s="738" t="s">
        <v>2807</v>
      </c>
      <c r="D160" s="738" t="s">
        <v>2640</v>
      </c>
      <c r="E160" s="738" t="s">
        <v>2634</v>
      </c>
      <c r="F160" s="741"/>
      <c r="G160" s="741"/>
      <c r="H160" s="754">
        <v>0</v>
      </c>
      <c r="I160" s="741">
        <v>6</v>
      </c>
      <c r="J160" s="741">
        <v>10063.799999999999</v>
      </c>
      <c r="K160" s="754">
        <v>1</v>
      </c>
      <c r="L160" s="741">
        <v>6</v>
      </c>
      <c r="M160" s="742">
        <v>10063.799999999999</v>
      </c>
    </row>
    <row r="161" spans="1:13" ht="14.4" customHeight="1" x14ac:dyDescent="0.3">
      <c r="A161" s="737" t="s">
        <v>2225</v>
      </c>
      <c r="B161" s="738" t="s">
        <v>3307</v>
      </c>
      <c r="C161" s="738" t="s">
        <v>2889</v>
      </c>
      <c r="D161" s="738" t="s">
        <v>2582</v>
      </c>
      <c r="E161" s="738" t="s">
        <v>2890</v>
      </c>
      <c r="F161" s="741">
        <v>12</v>
      </c>
      <c r="G161" s="741">
        <v>2792.16</v>
      </c>
      <c r="H161" s="754">
        <v>1</v>
      </c>
      <c r="I161" s="741"/>
      <c r="J161" s="741"/>
      <c r="K161" s="754">
        <v>0</v>
      </c>
      <c r="L161" s="741">
        <v>12</v>
      </c>
      <c r="M161" s="742">
        <v>2792.16</v>
      </c>
    </row>
    <row r="162" spans="1:13" ht="14.4" customHeight="1" x14ac:dyDescent="0.3">
      <c r="A162" s="737" t="s">
        <v>2225</v>
      </c>
      <c r="B162" s="738" t="s">
        <v>3307</v>
      </c>
      <c r="C162" s="738" t="s">
        <v>2749</v>
      </c>
      <c r="D162" s="738" t="s">
        <v>2582</v>
      </c>
      <c r="E162" s="738" t="s">
        <v>2750</v>
      </c>
      <c r="F162" s="741">
        <v>24</v>
      </c>
      <c r="G162" s="741">
        <v>11634</v>
      </c>
      <c r="H162" s="754">
        <v>1</v>
      </c>
      <c r="I162" s="741"/>
      <c r="J162" s="741"/>
      <c r="K162" s="754">
        <v>0</v>
      </c>
      <c r="L162" s="741">
        <v>24</v>
      </c>
      <c r="M162" s="742">
        <v>11634</v>
      </c>
    </row>
    <row r="163" spans="1:13" ht="14.4" customHeight="1" x14ac:dyDescent="0.3">
      <c r="A163" s="737" t="s">
        <v>2225</v>
      </c>
      <c r="B163" s="738" t="s">
        <v>3307</v>
      </c>
      <c r="C163" s="738" t="s">
        <v>2587</v>
      </c>
      <c r="D163" s="738" t="s">
        <v>2588</v>
      </c>
      <c r="E163" s="738" t="s">
        <v>2589</v>
      </c>
      <c r="F163" s="741"/>
      <c r="G163" s="741"/>
      <c r="H163" s="754">
        <v>0</v>
      </c>
      <c r="I163" s="741">
        <v>2</v>
      </c>
      <c r="J163" s="741">
        <v>969.5</v>
      </c>
      <c r="K163" s="754">
        <v>1</v>
      </c>
      <c r="L163" s="741">
        <v>2</v>
      </c>
      <c r="M163" s="742">
        <v>969.5</v>
      </c>
    </row>
    <row r="164" spans="1:13" ht="14.4" customHeight="1" x14ac:dyDescent="0.3">
      <c r="A164" s="737" t="s">
        <v>2225</v>
      </c>
      <c r="B164" s="738" t="s">
        <v>3307</v>
      </c>
      <c r="C164" s="738" t="s">
        <v>2891</v>
      </c>
      <c r="D164" s="738" t="s">
        <v>2588</v>
      </c>
      <c r="E164" s="738" t="s">
        <v>2743</v>
      </c>
      <c r="F164" s="741"/>
      <c r="G164" s="741"/>
      <c r="H164" s="754">
        <v>0</v>
      </c>
      <c r="I164" s="741">
        <v>12</v>
      </c>
      <c r="J164" s="741">
        <v>23267.64</v>
      </c>
      <c r="K164" s="754">
        <v>1</v>
      </c>
      <c r="L164" s="741">
        <v>12</v>
      </c>
      <c r="M164" s="742">
        <v>23267.64</v>
      </c>
    </row>
    <row r="165" spans="1:13" ht="14.4" customHeight="1" x14ac:dyDescent="0.3">
      <c r="A165" s="737" t="s">
        <v>2225</v>
      </c>
      <c r="B165" s="738" t="s">
        <v>3308</v>
      </c>
      <c r="C165" s="738" t="s">
        <v>2736</v>
      </c>
      <c r="D165" s="738" t="s">
        <v>2575</v>
      </c>
      <c r="E165" s="738" t="s">
        <v>2737</v>
      </c>
      <c r="F165" s="741">
        <v>12</v>
      </c>
      <c r="G165" s="741">
        <v>13572.72</v>
      </c>
      <c r="H165" s="754">
        <v>0.5</v>
      </c>
      <c r="I165" s="741">
        <v>12</v>
      </c>
      <c r="J165" s="741">
        <v>13572.72</v>
      </c>
      <c r="K165" s="754">
        <v>0.5</v>
      </c>
      <c r="L165" s="741">
        <v>24</v>
      </c>
      <c r="M165" s="742">
        <v>27145.439999999999</v>
      </c>
    </row>
    <row r="166" spans="1:13" ht="14.4" customHeight="1" x14ac:dyDescent="0.3">
      <c r="A166" s="737" t="s">
        <v>2225</v>
      </c>
      <c r="B166" s="738" t="s">
        <v>3308</v>
      </c>
      <c r="C166" s="738" t="s">
        <v>2738</v>
      </c>
      <c r="D166" s="738" t="s">
        <v>2575</v>
      </c>
      <c r="E166" s="738" t="s">
        <v>2739</v>
      </c>
      <c r="F166" s="741"/>
      <c r="G166" s="741"/>
      <c r="H166" s="754">
        <v>0</v>
      </c>
      <c r="I166" s="741">
        <v>12</v>
      </c>
      <c r="J166" s="741">
        <v>18096.96</v>
      </c>
      <c r="K166" s="754">
        <v>1</v>
      </c>
      <c r="L166" s="741">
        <v>12</v>
      </c>
      <c r="M166" s="742">
        <v>18096.96</v>
      </c>
    </row>
    <row r="167" spans="1:13" ht="14.4" customHeight="1" x14ac:dyDescent="0.3">
      <c r="A167" s="737" t="s">
        <v>2225</v>
      </c>
      <c r="B167" s="738" t="s">
        <v>3313</v>
      </c>
      <c r="C167" s="738" t="s">
        <v>2928</v>
      </c>
      <c r="D167" s="738" t="s">
        <v>2929</v>
      </c>
      <c r="E167" s="738" t="s">
        <v>2930</v>
      </c>
      <c r="F167" s="741"/>
      <c r="G167" s="741"/>
      <c r="H167" s="754">
        <v>0</v>
      </c>
      <c r="I167" s="741">
        <v>2</v>
      </c>
      <c r="J167" s="741">
        <v>819.54</v>
      </c>
      <c r="K167" s="754">
        <v>1</v>
      </c>
      <c r="L167" s="741">
        <v>2</v>
      </c>
      <c r="M167" s="742">
        <v>819.54</v>
      </c>
    </row>
    <row r="168" spans="1:13" ht="14.4" customHeight="1" x14ac:dyDescent="0.3">
      <c r="A168" s="737" t="s">
        <v>2225</v>
      </c>
      <c r="B168" s="738" t="s">
        <v>3310</v>
      </c>
      <c r="C168" s="738" t="s">
        <v>2293</v>
      </c>
      <c r="D168" s="738" t="s">
        <v>2294</v>
      </c>
      <c r="E168" s="738" t="s">
        <v>2295</v>
      </c>
      <c r="F168" s="741"/>
      <c r="G168" s="741"/>
      <c r="H168" s="754">
        <v>0</v>
      </c>
      <c r="I168" s="741">
        <v>17</v>
      </c>
      <c r="J168" s="741">
        <v>14424.330000000002</v>
      </c>
      <c r="K168" s="754">
        <v>1</v>
      </c>
      <c r="L168" s="741">
        <v>17</v>
      </c>
      <c r="M168" s="742">
        <v>14424.330000000002</v>
      </c>
    </row>
    <row r="169" spans="1:13" ht="14.4" customHeight="1" x14ac:dyDescent="0.3">
      <c r="A169" s="737" t="s">
        <v>2225</v>
      </c>
      <c r="B169" s="738" t="s">
        <v>3310</v>
      </c>
      <c r="C169" s="738" t="s">
        <v>2892</v>
      </c>
      <c r="D169" s="738" t="s">
        <v>2294</v>
      </c>
      <c r="E169" s="738" t="s">
        <v>2893</v>
      </c>
      <c r="F169" s="741">
        <v>3</v>
      </c>
      <c r="G169" s="741">
        <v>0</v>
      </c>
      <c r="H169" s="754"/>
      <c r="I169" s="741"/>
      <c r="J169" s="741"/>
      <c r="K169" s="754"/>
      <c r="L169" s="741">
        <v>3</v>
      </c>
      <c r="M169" s="742">
        <v>0</v>
      </c>
    </row>
    <row r="170" spans="1:13" ht="14.4" customHeight="1" x14ac:dyDescent="0.3">
      <c r="A170" s="737" t="s">
        <v>2225</v>
      </c>
      <c r="B170" s="738" t="s">
        <v>2136</v>
      </c>
      <c r="C170" s="738" t="s">
        <v>2923</v>
      </c>
      <c r="D170" s="738" t="s">
        <v>2137</v>
      </c>
      <c r="E170" s="738" t="s">
        <v>2648</v>
      </c>
      <c r="F170" s="741"/>
      <c r="G170" s="741"/>
      <c r="H170" s="754">
        <v>0</v>
      </c>
      <c r="I170" s="741">
        <v>4</v>
      </c>
      <c r="J170" s="741">
        <v>2391.52</v>
      </c>
      <c r="K170" s="754">
        <v>1</v>
      </c>
      <c r="L170" s="741">
        <v>4</v>
      </c>
      <c r="M170" s="742">
        <v>2391.52</v>
      </c>
    </row>
    <row r="171" spans="1:13" ht="14.4" customHeight="1" x14ac:dyDescent="0.3">
      <c r="A171" s="737" t="s">
        <v>2225</v>
      </c>
      <c r="B171" s="738" t="s">
        <v>2136</v>
      </c>
      <c r="C171" s="738" t="s">
        <v>2924</v>
      </c>
      <c r="D171" s="738" t="s">
        <v>2825</v>
      </c>
      <c r="E171" s="738" t="s">
        <v>2648</v>
      </c>
      <c r="F171" s="741">
        <v>4</v>
      </c>
      <c r="G171" s="741">
        <v>5144.76</v>
      </c>
      <c r="H171" s="754">
        <v>1</v>
      </c>
      <c r="I171" s="741"/>
      <c r="J171" s="741"/>
      <c r="K171" s="754">
        <v>0</v>
      </c>
      <c r="L171" s="741">
        <v>4</v>
      </c>
      <c r="M171" s="742">
        <v>5144.76</v>
      </c>
    </row>
    <row r="172" spans="1:13" ht="14.4" customHeight="1" x14ac:dyDescent="0.3">
      <c r="A172" s="737" t="s">
        <v>2225</v>
      </c>
      <c r="B172" s="738" t="s">
        <v>2136</v>
      </c>
      <c r="C172" s="738" t="s">
        <v>2824</v>
      </c>
      <c r="D172" s="738" t="s">
        <v>2825</v>
      </c>
      <c r="E172" s="738" t="s">
        <v>2650</v>
      </c>
      <c r="F172" s="741">
        <v>6</v>
      </c>
      <c r="G172" s="741">
        <v>10292.880000000001</v>
      </c>
      <c r="H172" s="754">
        <v>1</v>
      </c>
      <c r="I172" s="741"/>
      <c r="J172" s="741"/>
      <c r="K172" s="754">
        <v>0</v>
      </c>
      <c r="L172" s="741">
        <v>6</v>
      </c>
      <c r="M172" s="742">
        <v>10292.880000000001</v>
      </c>
    </row>
    <row r="173" spans="1:13" ht="14.4" customHeight="1" x14ac:dyDescent="0.3">
      <c r="A173" s="737" t="s">
        <v>2225</v>
      </c>
      <c r="B173" s="738" t="s">
        <v>2152</v>
      </c>
      <c r="C173" s="738" t="s">
        <v>2699</v>
      </c>
      <c r="D173" s="738" t="s">
        <v>1411</v>
      </c>
      <c r="E173" s="738" t="s">
        <v>2153</v>
      </c>
      <c r="F173" s="741"/>
      <c r="G173" s="741"/>
      <c r="H173" s="754">
        <v>0</v>
      </c>
      <c r="I173" s="741">
        <v>6</v>
      </c>
      <c r="J173" s="741">
        <v>510.96</v>
      </c>
      <c r="K173" s="754">
        <v>1</v>
      </c>
      <c r="L173" s="741">
        <v>6</v>
      </c>
      <c r="M173" s="742">
        <v>510.96</v>
      </c>
    </row>
    <row r="174" spans="1:13" ht="14.4" customHeight="1" x14ac:dyDescent="0.3">
      <c r="A174" s="737" t="s">
        <v>2225</v>
      </c>
      <c r="B174" s="738" t="s">
        <v>2152</v>
      </c>
      <c r="C174" s="738" t="s">
        <v>1384</v>
      </c>
      <c r="D174" s="738" t="s">
        <v>1385</v>
      </c>
      <c r="E174" s="738" t="s">
        <v>2059</v>
      </c>
      <c r="F174" s="741"/>
      <c r="G174" s="741"/>
      <c r="H174" s="754">
        <v>0</v>
      </c>
      <c r="I174" s="741">
        <v>15</v>
      </c>
      <c r="J174" s="741">
        <v>638.54999999999995</v>
      </c>
      <c r="K174" s="754">
        <v>1</v>
      </c>
      <c r="L174" s="741">
        <v>15</v>
      </c>
      <c r="M174" s="742">
        <v>638.54999999999995</v>
      </c>
    </row>
    <row r="175" spans="1:13" ht="14.4" customHeight="1" x14ac:dyDescent="0.3">
      <c r="A175" s="737" t="s">
        <v>2225</v>
      </c>
      <c r="B175" s="738" t="s">
        <v>2152</v>
      </c>
      <c r="C175" s="738" t="s">
        <v>1410</v>
      </c>
      <c r="D175" s="738" t="s">
        <v>1411</v>
      </c>
      <c r="E175" s="738" t="s">
        <v>2153</v>
      </c>
      <c r="F175" s="741"/>
      <c r="G175" s="741"/>
      <c r="H175" s="754">
        <v>0</v>
      </c>
      <c r="I175" s="741">
        <v>6</v>
      </c>
      <c r="J175" s="741">
        <v>510.96</v>
      </c>
      <c r="K175" s="754">
        <v>1</v>
      </c>
      <c r="L175" s="741">
        <v>6</v>
      </c>
      <c r="M175" s="742">
        <v>510.96</v>
      </c>
    </row>
    <row r="176" spans="1:13" ht="14.4" customHeight="1" x14ac:dyDescent="0.3">
      <c r="A176" s="737" t="s">
        <v>2225</v>
      </c>
      <c r="B176" s="738" t="s">
        <v>2152</v>
      </c>
      <c r="C176" s="738" t="s">
        <v>2281</v>
      </c>
      <c r="D176" s="738" t="s">
        <v>918</v>
      </c>
      <c r="E176" s="738" t="s">
        <v>2282</v>
      </c>
      <c r="F176" s="741">
        <v>6</v>
      </c>
      <c r="G176" s="741">
        <v>476.88</v>
      </c>
      <c r="H176" s="754">
        <v>1</v>
      </c>
      <c r="I176" s="741"/>
      <c r="J176" s="741"/>
      <c r="K176" s="754">
        <v>0</v>
      </c>
      <c r="L176" s="741">
        <v>6</v>
      </c>
      <c r="M176" s="742">
        <v>476.88</v>
      </c>
    </row>
    <row r="177" spans="1:13" ht="14.4" customHeight="1" x14ac:dyDescent="0.3">
      <c r="A177" s="737" t="s">
        <v>2225</v>
      </c>
      <c r="B177" s="738" t="s">
        <v>2152</v>
      </c>
      <c r="C177" s="738" t="s">
        <v>2283</v>
      </c>
      <c r="D177" s="738" t="s">
        <v>918</v>
      </c>
      <c r="E177" s="738" t="s">
        <v>2282</v>
      </c>
      <c r="F177" s="741">
        <v>3</v>
      </c>
      <c r="G177" s="741">
        <v>238.44</v>
      </c>
      <c r="H177" s="754">
        <v>1</v>
      </c>
      <c r="I177" s="741"/>
      <c r="J177" s="741"/>
      <c r="K177" s="754">
        <v>0</v>
      </c>
      <c r="L177" s="741">
        <v>3</v>
      </c>
      <c r="M177" s="742">
        <v>238.44</v>
      </c>
    </row>
    <row r="178" spans="1:13" ht="14.4" customHeight="1" x14ac:dyDescent="0.3">
      <c r="A178" s="737" t="s">
        <v>2225</v>
      </c>
      <c r="B178" s="738" t="s">
        <v>2154</v>
      </c>
      <c r="C178" s="738" t="s">
        <v>2926</v>
      </c>
      <c r="D178" s="738" t="s">
        <v>2155</v>
      </c>
      <c r="E178" s="738" t="s">
        <v>2927</v>
      </c>
      <c r="F178" s="741"/>
      <c r="G178" s="741"/>
      <c r="H178" s="754">
        <v>0</v>
      </c>
      <c r="I178" s="741">
        <v>2</v>
      </c>
      <c r="J178" s="741">
        <v>491.82</v>
      </c>
      <c r="K178" s="754">
        <v>1</v>
      </c>
      <c r="L178" s="741">
        <v>2</v>
      </c>
      <c r="M178" s="742">
        <v>491.82</v>
      </c>
    </row>
    <row r="179" spans="1:13" ht="14.4" customHeight="1" x14ac:dyDescent="0.3">
      <c r="A179" s="737" t="s">
        <v>2225</v>
      </c>
      <c r="B179" s="738" t="s">
        <v>3316</v>
      </c>
      <c r="C179" s="738" t="s">
        <v>2902</v>
      </c>
      <c r="D179" s="738" t="s">
        <v>2903</v>
      </c>
      <c r="E179" s="738" t="s">
        <v>2904</v>
      </c>
      <c r="F179" s="741"/>
      <c r="G179" s="741"/>
      <c r="H179" s="754">
        <v>0</v>
      </c>
      <c r="I179" s="741">
        <v>6</v>
      </c>
      <c r="J179" s="741">
        <v>414.96</v>
      </c>
      <c r="K179" s="754">
        <v>1</v>
      </c>
      <c r="L179" s="741">
        <v>6</v>
      </c>
      <c r="M179" s="742">
        <v>414.96</v>
      </c>
    </row>
    <row r="180" spans="1:13" ht="14.4" customHeight="1" x14ac:dyDescent="0.3">
      <c r="A180" s="737" t="s">
        <v>2225</v>
      </c>
      <c r="B180" s="738" t="s">
        <v>2188</v>
      </c>
      <c r="C180" s="738" t="s">
        <v>1951</v>
      </c>
      <c r="D180" s="738" t="s">
        <v>2189</v>
      </c>
      <c r="E180" s="738" t="s">
        <v>2156</v>
      </c>
      <c r="F180" s="741"/>
      <c r="G180" s="741"/>
      <c r="H180" s="754">
        <v>0</v>
      </c>
      <c r="I180" s="741">
        <v>5</v>
      </c>
      <c r="J180" s="741">
        <v>669.7</v>
      </c>
      <c r="K180" s="754">
        <v>1</v>
      </c>
      <c r="L180" s="741">
        <v>5</v>
      </c>
      <c r="M180" s="742">
        <v>669.7</v>
      </c>
    </row>
    <row r="181" spans="1:13" ht="14.4" customHeight="1" x14ac:dyDescent="0.3">
      <c r="A181" s="737" t="s">
        <v>2226</v>
      </c>
      <c r="B181" s="738" t="s">
        <v>2041</v>
      </c>
      <c r="C181" s="738" t="s">
        <v>3221</v>
      </c>
      <c r="D181" s="738" t="s">
        <v>3222</v>
      </c>
      <c r="E181" s="738" t="s">
        <v>3223</v>
      </c>
      <c r="F181" s="741">
        <v>2</v>
      </c>
      <c r="G181" s="741">
        <v>0</v>
      </c>
      <c r="H181" s="754"/>
      <c r="I181" s="741"/>
      <c r="J181" s="741"/>
      <c r="K181" s="754"/>
      <c r="L181" s="741">
        <v>2</v>
      </c>
      <c r="M181" s="742">
        <v>0</v>
      </c>
    </row>
    <row r="182" spans="1:13" ht="14.4" customHeight="1" x14ac:dyDescent="0.3">
      <c r="A182" s="737" t="s">
        <v>2226</v>
      </c>
      <c r="B182" s="738" t="s">
        <v>3306</v>
      </c>
      <c r="C182" s="738" t="s">
        <v>2633</v>
      </c>
      <c r="D182" s="738" t="s">
        <v>2631</v>
      </c>
      <c r="E182" s="738" t="s">
        <v>2634</v>
      </c>
      <c r="F182" s="741">
        <v>20</v>
      </c>
      <c r="G182" s="741">
        <v>33546</v>
      </c>
      <c r="H182" s="754">
        <v>1</v>
      </c>
      <c r="I182" s="741"/>
      <c r="J182" s="741"/>
      <c r="K182" s="754">
        <v>0</v>
      </c>
      <c r="L182" s="741">
        <v>20</v>
      </c>
      <c r="M182" s="742">
        <v>33546</v>
      </c>
    </row>
    <row r="183" spans="1:13" ht="14.4" customHeight="1" x14ac:dyDescent="0.3">
      <c r="A183" s="737" t="s">
        <v>2226</v>
      </c>
      <c r="B183" s="738" t="s">
        <v>3306</v>
      </c>
      <c r="C183" s="738" t="s">
        <v>2639</v>
      </c>
      <c r="D183" s="738" t="s">
        <v>2640</v>
      </c>
      <c r="E183" s="738" t="s">
        <v>2632</v>
      </c>
      <c r="F183" s="741"/>
      <c r="G183" s="741"/>
      <c r="H183" s="754">
        <v>0</v>
      </c>
      <c r="I183" s="741">
        <v>16</v>
      </c>
      <c r="J183" s="741">
        <v>9339.2000000000007</v>
      </c>
      <c r="K183" s="754">
        <v>1</v>
      </c>
      <c r="L183" s="741">
        <v>16</v>
      </c>
      <c r="M183" s="742">
        <v>9339.2000000000007</v>
      </c>
    </row>
    <row r="184" spans="1:13" ht="14.4" customHeight="1" x14ac:dyDescent="0.3">
      <c r="A184" s="737" t="s">
        <v>2226</v>
      </c>
      <c r="B184" s="738" t="s">
        <v>3306</v>
      </c>
      <c r="C184" s="738" t="s">
        <v>2641</v>
      </c>
      <c r="D184" s="738" t="s">
        <v>2640</v>
      </c>
      <c r="E184" s="738" t="s">
        <v>2638</v>
      </c>
      <c r="F184" s="741"/>
      <c r="G184" s="741"/>
      <c r="H184" s="754">
        <v>0</v>
      </c>
      <c r="I184" s="741">
        <v>4</v>
      </c>
      <c r="J184" s="741">
        <v>3634.12</v>
      </c>
      <c r="K184" s="754">
        <v>1</v>
      </c>
      <c r="L184" s="741">
        <v>4</v>
      </c>
      <c r="M184" s="742">
        <v>3634.12</v>
      </c>
    </row>
    <row r="185" spans="1:13" ht="14.4" customHeight="1" x14ac:dyDescent="0.3">
      <c r="A185" s="737" t="s">
        <v>2226</v>
      </c>
      <c r="B185" s="738" t="s">
        <v>3307</v>
      </c>
      <c r="C185" s="738" t="s">
        <v>2742</v>
      </c>
      <c r="D185" s="738" t="s">
        <v>2591</v>
      </c>
      <c r="E185" s="738" t="s">
        <v>2743</v>
      </c>
      <c r="F185" s="741">
        <v>12</v>
      </c>
      <c r="G185" s="741">
        <v>23267.64</v>
      </c>
      <c r="H185" s="754">
        <v>1</v>
      </c>
      <c r="I185" s="741"/>
      <c r="J185" s="741"/>
      <c r="K185" s="754">
        <v>0</v>
      </c>
      <c r="L185" s="741">
        <v>12</v>
      </c>
      <c r="M185" s="742">
        <v>23267.64</v>
      </c>
    </row>
    <row r="186" spans="1:13" ht="14.4" customHeight="1" x14ac:dyDescent="0.3">
      <c r="A186" s="737" t="s">
        <v>2226</v>
      </c>
      <c r="B186" s="738" t="s">
        <v>3307</v>
      </c>
      <c r="C186" s="738" t="s">
        <v>2581</v>
      </c>
      <c r="D186" s="738" t="s">
        <v>2582</v>
      </c>
      <c r="E186" s="738" t="s">
        <v>2583</v>
      </c>
      <c r="F186" s="741">
        <v>12</v>
      </c>
      <c r="G186" s="741">
        <v>17450.760000000002</v>
      </c>
      <c r="H186" s="754">
        <v>1</v>
      </c>
      <c r="I186" s="741"/>
      <c r="J186" s="741"/>
      <c r="K186" s="754">
        <v>0</v>
      </c>
      <c r="L186" s="741">
        <v>12</v>
      </c>
      <c r="M186" s="742">
        <v>17450.760000000002</v>
      </c>
    </row>
    <row r="187" spans="1:13" ht="14.4" customHeight="1" x14ac:dyDescent="0.3">
      <c r="A187" s="737" t="s">
        <v>2226</v>
      </c>
      <c r="B187" s="738" t="s">
        <v>3307</v>
      </c>
      <c r="C187" s="738" t="s">
        <v>2584</v>
      </c>
      <c r="D187" s="738" t="s">
        <v>2585</v>
      </c>
      <c r="E187" s="738" t="s">
        <v>2586</v>
      </c>
      <c r="F187" s="741">
        <v>12</v>
      </c>
      <c r="G187" s="741">
        <v>23267.64</v>
      </c>
      <c r="H187" s="754">
        <v>1</v>
      </c>
      <c r="I187" s="741"/>
      <c r="J187" s="741"/>
      <c r="K187" s="754">
        <v>0</v>
      </c>
      <c r="L187" s="741">
        <v>12</v>
      </c>
      <c r="M187" s="742">
        <v>23267.64</v>
      </c>
    </row>
    <row r="188" spans="1:13" ht="14.4" customHeight="1" x14ac:dyDescent="0.3">
      <c r="A188" s="737" t="s">
        <v>2226</v>
      </c>
      <c r="B188" s="738" t="s">
        <v>3307</v>
      </c>
      <c r="C188" s="738" t="s">
        <v>2700</v>
      </c>
      <c r="D188" s="738" t="s">
        <v>2591</v>
      </c>
      <c r="E188" s="738" t="s">
        <v>2589</v>
      </c>
      <c r="F188" s="741">
        <v>12</v>
      </c>
      <c r="G188" s="741">
        <v>5817</v>
      </c>
      <c r="H188" s="754">
        <v>1</v>
      </c>
      <c r="I188" s="741"/>
      <c r="J188" s="741"/>
      <c r="K188" s="754">
        <v>0</v>
      </c>
      <c r="L188" s="741">
        <v>12</v>
      </c>
      <c r="M188" s="742">
        <v>5817</v>
      </c>
    </row>
    <row r="189" spans="1:13" ht="14.4" customHeight="1" x14ac:dyDescent="0.3">
      <c r="A189" s="737" t="s">
        <v>2226</v>
      </c>
      <c r="B189" s="738" t="s">
        <v>3308</v>
      </c>
      <c r="C189" s="738" t="s">
        <v>2574</v>
      </c>
      <c r="D189" s="738" t="s">
        <v>2575</v>
      </c>
      <c r="E189" s="738" t="s">
        <v>2576</v>
      </c>
      <c r="F189" s="741">
        <v>8</v>
      </c>
      <c r="G189" s="741">
        <v>6032.32</v>
      </c>
      <c r="H189" s="754">
        <v>1</v>
      </c>
      <c r="I189" s="741"/>
      <c r="J189" s="741"/>
      <c r="K189" s="754">
        <v>0</v>
      </c>
      <c r="L189" s="741">
        <v>8</v>
      </c>
      <c r="M189" s="742">
        <v>6032.32</v>
      </c>
    </row>
    <row r="190" spans="1:13" ht="14.4" customHeight="1" x14ac:dyDescent="0.3">
      <c r="A190" s="737" t="s">
        <v>2226</v>
      </c>
      <c r="B190" s="738" t="s">
        <v>3308</v>
      </c>
      <c r="C190" s="738" t="s">
        <v>2736</v>
      </c>
      <c r="D190" s="738" t="s">
        <v>2575</v>
      </c>
      <c r="E190" s="738" t="s">
        <v>2737</v>
      </c>
      <c r="F190" s="741">
        <v>10</v>
      </c>
      <c r="G190" s="741">
        <v>11310.599999999999</v>
      </c>
      <c r="H190" s="754">
        <v>1</v>
      </c>
      <c r="I190" s="741"/>
      <c r="J190" s="741"/>
      <c r="K190" s="754">
        <v>0</v>
      </c>
      <c r="L190" s="741">
        <v>10</v>
      </c>
      <c r="M190" s="742">
        <v>11310.599999999999</v>
      </c>
    </row>
    <row r="191" spans="1:13" ht="14.4" customHeight="1" x14ac:dyDescent="0.3">
      <c r="A191" s="737" t="s">
        <v>2226</v>
      </c>
      <c r="B191" s="738" t="s">
        <v>3313</v>
      </c>
      <c r="C191" s="738" t="s">
        <v>3272</v>
      </c>
      <c r="D191" s="738" t="s">
        <v>2565</v>
      </c>
      <c r="E191" s="738" t="s">
        <v>3273</v>
      </c>
      <c r="F191" s="741">
        <v>2</v>
      </c>
      <c r="G191" s="741">
        <v>120.78</v>
      </c>
      <c r="H191" s="754">
        <v>1</v>
      </c>
      <c r="I191" s="741"/>
      <c r="J191" s="741"/>
      <c r="K191" s="754">
        <v>0</v>
      </c>
      <c r="L191" s="741">
        <v>2</v>
      </c>
      <c r="M191" s="742">
        <v>120.78</v>
      </c>
    </row>
    <row r="192" spans="1:13" ht="14.4" customHeight="1" x14ac:dyDescent="0.3">
      <c r="A192" s="737" t="s">
        <v>2226</v>
      </c>
      <c r="B192" s="738" t="s">
        <v>3309</v>
      </c>
      <c r="C192" s="738" t="s">
        <v>3002</v>
      </c>
      <c r="D192" s="738" t="s">
        <v>3003</v>
      </c>
      <c r="E192" s="738" t="s">
        <v>2775</v>
      </c>
      <c r="F192" s="741"/>
      <c r="G192" s="741"/>
      <c r="H192" s="754">
        <v>0</v>
      </c>
      <c r="I192" s="741">
        <v>2</v>
      </c>
      <c r="J192" s="741">
        <v>140.1</v>
      </c>
      <c r="K192" s="754">
        <v>1</v>
      </c>
      <c r="L192" s="741">
        <v>2</v>
      </c>
      <c r="M192" s="742">
        <v>140.1</v>
      </c>
    </row>
    <row r="193" spans="1:13" ht="14.4" customHeight="1" x14ac:dyDescent="0.3">
      <c r="A193" s="737" t="s">
        <v>2226</v>
      </c>
      <c r="B193" s="738" t="s">
        <v>2136</v>
      </c>
      <c r="C193" s="738" t="s">
        <v>2828</v>
      </c>
      <c r="D193" s="738" t="s">
        <v>2137</v>
      </c>
      <c r="E193" s="738" t="s">
        <v>2650</v>
      </c>
      <c r="F193" s="741"/>
      <c r="G193" s="741"/>
      <c r="H193" s="754">
        <v>0</v>
      </c>
      <c r="I193" s="741">
        <v>12</v>
      </c>
      <c r="J193" s="741">
        <v>14349</v>
      </c>
      <c r="K193" s="754">
        <v>1</v>
      </c>
      <c r="L193" s="741">
        <v>12</v>
      </c>
      <c r="M193" s="742">
        <v>14349</v>
      </c>
    </row>
    <row r="194" spans="1:13" ht="14.4" customHeight="1" x14ac:dyDescent="0.3">
      <c r="A194" s="737" t="s">
        <v>2226</v>
      </c>
      <c r="B194" s="738" t="s">
        <v>2149</v>
      </c>
      <c r="C194" s="738" t="s">
        <v>1472</v>
      </c>
      <c r="D194" s="738" t="s">
        <v>1449</v>
      </c>
      <c r="E194" s="738" t="s">
        <v>2151</v>
      </c>
      <c r="F194" s="741"/>
      <c r="G194" s="741"/>
      <c r="H194" s="754"/>
      <c r="I194" s="741">
        <v>4</v>
      </c>
      <c r="J194" s="741">
        <v>0</v>
      </c>
      <c r="K194" s="754"/>
      <c r="L194" s="741">
        <v>4</v>
      </c>
      <c r="M194" s="742">
        <v>0</v>
      </c>
    </row>
    <row r="195" spans="1:13" ht="14.4" customHeight="1" x14ac:dyDescent="0.3">
      <c r="A195" s="737" t="s">
        <v>2226</v>
      </c>
      <c r="B195" s="738" t="s">
        <v>3315</v>
      </c>
      <c r="C195" s="738" t="s">
        <v>3067</v>
      </c>
      <c r="D195" s="738" t="s">
        <v>3068</v>
      </c>
      <c r="E195" s="738" t="s">
        <v>3069</v>
      </c>
      <c r="F195" s="741"/>
      <c r="G195" s="741"/>
      <c r="H195" s="754">
        <v>0</v>
      </c>
      <c r="I195" s="741">
        <v>2</v>
      </c>
      <c r="J195" s="741">
        <v>161.06</v>
      </c>
      <c r="K195" s="754">
        <v>1</v>
      </c>
      <c r="L195" s="741">
        <v>2</v>
      </c>
      <c r="M195" s="742">
        <v>161.06</v>
      </c>
    </row>
    <row r="196" spans="1:13" ht="14.4" customHeight="1" x14ac:dyDescent="0.3">
      <c r="A196" s="737" t="s">
        <v>2226</v>
      </c>
      <c r="B196" s="738" t="s">
        <v>3315</v>
      </c>
      <c r="C196" s="738" t="s">
        <v>3175</v>
      </c>
      <c r="D196" s="738" t="s">
        <v>3068</v>
      </c>
      <c r="E196" s="738" t="s">
        <v>3071</v>
      </c>
      <c r="F196" s="741"/>
      <c r="G196" s="741"/>
      <c r="H196" s="754">
        <v>0</v>
      </c>
      <c r="I196" s="741">
        <v>4</v>
      </c>
      <c r="J196" s="741">
        <v>644.24</v>
      </c>
      <c r="K196" s="754">
        <v>1</v>
      </c>
      <c r="L196" s="741">
        <v>4</v>
      </c>
      <c r="M196" s="742">
        <v>644.24</v>
      </c>
    </row>
    <row r="197" spans="1:13" ht="14.4" customHeight="1" x14ac:dyDescent="0.3">
      <c r="A197" s="737" t="s">
        <v>2227</v>
      </c>
      <c r="B197" s="738" t="s">
        <v>3326</v>
      </c>
      <c r="C197" s="738" t="s">
        <v>2339</v>
      </c>
      <c r="D197" s="738" t="s">
        <v>2340</v>
      </c>
      <c r="E197" s="738" t="s">
        <v>2341</v>
      </c>
      <c r="F197" s="741"/>
      <c r="G197" s="741"/>
      <c r="H197" s="754">
        <v>0</v>
      </c>
      <c r="I197" s="741">
        <v>1</v>
      </c>
      <c r="J197" s="741">
        <v>141.09</v>
      </c>
      <c r="K197" s="754">
        <v>1</v>
      </c>
      <c r="L197" s="741">
        <v>1</v>
      </c>
      <c r="M197" s="742">
        <v>141.09</v>
      </c>
    </row>
    <row r="198" spans="1:13" ht="14.4" customHeight="1" x14ac:dyDescent="0.3">
      <c r="A198" s="737" t="s">
        <v>2227</v>
      </c>
      <c r="B198" s="738" t="s">
        <v>2160</v>
      </c>
      <c r="C198" s="738" t="s">
        <v>1889</v>
      </c>
      <c r="D198" s="738" t="s">
        <v>1890</v>
      </c>
      <c r="E198" s="738" t="s">
        <v>2185</v>
      </c>
      <c r="F198" s="741"/>
      <c r="G198" s="741"/>
      <c r="H198" s="754">
        <v>0</v>
      </c>
      <c r="I198" s="741">
        <v>2</v>
      </c>
      <c r="J198" s="741">
        <v>127.5</v>
      </c>
      <c r="K198" s="754">
        <v>1</v>
      </c>
      <c r="L198" s="741">
        <v>2</v>
      </c>
      <c r="M198" s="742">
        <v>127.5</v>
      </c>
    </row>
    <row r="199" spans="1:13" ht="14.4" customHeight="1" x14ac:dyDescent="0.3">
      <c r="A199" s="737" t="s">
        <v>2228</v>
      </c>
      <c r="B199" s="738" t="s">
        <v>2163</v>
      </c>
      <c r="C199" s="738" t="s">
        <v>2515</v>
      </c>
      <c r="D199" s="738" t="s">
        <v>1370</v>
      </c>
      <c r="E199" s="738" t="s">
        <v>2516</v>
      </c>
      <c r="F199" s="741"/>
      <c r="G199" s="741"/>
      <c r="H199" s="754">
        <v>0</v>
      </c>
      <c r="I199" s="741">
        <v>1</v>
      </c>
      <c r="J199" s="741">
        <v>207.45</v>
      </c>
      <c r="K199" s="754">
        <v>1</v>
      </c>
      <c r="L199" s="741">
        <v>1</v>
      </c>
      <c r="M199" s="742">
        <v>207.45</v>
      </c>
    </row>
    <row r="200" spans="1:13" ht="14.4" customHeight="1" x14ac:dyDescent="0.3">
      <c r="A200" s="737" t="s">
        <v>2229</v>
      </c>
      <c r="B200" s="738" t="s">
        <v>2037</v>
      </c>
      <c r="C200" s="738" t="s">
        <v>3048</v>
      </c>
      <c r="D200" s="738" t="s">
        <v>3049</v>
      </c>
      <c r="E200" s="738" t="s">
        <v>3050</v>
      </c>
      <c r="F200" s="741">
        <v>4</v>
      </c>
      <c r="G200" s="741">
        <v>0</v>
      </c>
      <c r="H200" s="754"/>
      <c r="I200" s="741"/>
      <c r="J200" s="741"/>
      <c r="K200" s="754"/>
      <c r="L200" s="741">
        <v>4</v>
      </c>
      <c r="M200" s="742">
        <v>0</v>
      </c>
    </row>
    <row r="201" spans="1:13" ht="14.4" customHeight="1" x14ac:dyDescent="0.3">
      <c r="A201" s="737" t="s">
        <v>2229</v>
      </c>
      <c r="B201" s="738" t="s">
        <v>3327</v>
      </c>
      <c r="C201" s="738" t="s">
        <v>3017</v>
      </c>
      <c r="D201" s="738" t="s">
        <v>3018</v>
      </c>
      <c r="E201" s="738" t="s">
        <v>3019</v>
      </c>
      <c r="F201" s="741"/>
      <c r="G201" s="741"/>
      <c r="H201" s="754">
        <v>0</v>
      </c>
      <c r="I201" s="741">
        <v>9</v>
      </c>
      <c r="J201" s="741">
        <v>518.76</v>
      </c>
      <c r="K201" s="754">
        <v>1</v>
      </c>
      <c r="L201" s="741">
        <v>9</v>
      </c>
      <c r="M201" s="742">
        <v>518.76</v>
      </c>
    </row>
    <row r="202" spans="1:13" ht="14.4" customHeight="1" x14ac:dyDescent="0.3">
      <c r="A202" s="737" t="s">
        <v>2229</v>
      </c>
      <c r="B202" s="738" t="s">
        <v>2166</v>
      </c>
      <c r="C202" s="738" t="s">
        <v>3035</v>
      </c>
      <c r="D202" s="738" t="s">
        <v>3036</v>
      </c>
      <c r="E202" s="738" t="s">
        <v>3037</v>
      </c>
      <c r="F202" s="741"/>
      <c r="G202" s="741"/>
      <c r="H202" s="754">
        <v>0</v>
      </c>
      <c r="I202" s="741">
        <v>6</v>
      </c>
      <c r="J202" s="741">
        <v>4011.24</v>
      </c>
      <c r="K202" s="754">
        <v>1</v>
      </c>
      <c r="L202" s="741">
        <v>6</v>
      </c>
      <c r="M202" s="742">
        <v>4011.24</v>
      </c>
    </row>
    <row r="203" spans="1:13" ht="14.4" customHeight="1" x14ac:dyDescent="0.3">
      <c r="A203" s="737" t="s">
        <v>2229</v>
      </c>
      <c r="B203" s="738" t="s">
        <v>2166</v>
      </c>
      <c r="C203" s="738" t="s">
        <v>3040</v>
      </c>
      <c r="D203" s="738" t="s">
        <v>2800</v>
      </c>
      <c r="E203" s="738" t="s">
        <v>2801</v>
      </c>
      <c r="F203" s="741">
        <v>3</v>
      </c>
      <c r="G203" s="741">
        <v>2005.62</v>
      </c>
      <c r="H203" s="754">
        <v>1</v>
      </c>
      <c r="I203" s="741"/>
      <c r="J203" s="741"/>
      <c r="K203" s="754">
        <v>0</v>
      </c>
      <c r="L203" s="741">
        <v>3</v>
      </c>
      <c r="M203" s="742">
        <v>2005.62</v>
      </c>
    </row>
    <row r="204" spans="1:13" ht="14.4" customHeight="1" x14ac:dyDescent="0.3">
      <c r="A204" s="737" t="s">
        <v>2229</v>
      </c>
      <c r="B204" s="738" t="s">
        <v>3326</v>
      </c>
      <c r="C204" s="738" t="s">
        <v>2339</v>
      </c>
      <c r="D204" s="738" t="s">
        <v>2340</v>
      </c>
      <c r="E204" s="738" t="s">
        <v>2341</v>
      </c>
      <c r="F204" s="741"/>
      <c r="G204" s="741"/>
      <c r="H204" s="754">
        <v>0</v>
      </c>
      <c r="I204" s="741">
        <v>24</v>
      </c>
      <c r="J204" s="741">
        <v>3386.16</v>
      </c>
      <c r="K204" s="754">
        <v>1</v>
      </c>
      <c r="L204" s="741">
        <v>24</v>
      </c>
      <c r="M204" s="742">
        <v>3386.16</v>
      </c>
    </row>
    <row r="205" spans="1:13" ht="14.4" customHeight="1" x14ac:dyDescent="0.3">
      <c r="A205" s="737" t="s">
        <v>2229</v>
      </c>
      <c r="B205" s="738" t="s">
        <v>3306</v>
      </c>
      <c r="C205" s="738" t="s">
        <v>2802</v>
      </c>
      <c r="D205" s="738" t="s">
        <v>2631</v>
      </c>
      <c r="E205" s="738" t="s">
        <v>2803</v>
      </c>
      <c r="F205" s="741">
        <v>8</v>
      </c>
      <c r="G205" s="741">
        <v>26836.720000000001</v>
      </c>
      <c r="H205" s="754">
        <v>1</v>
      </c>
      <c r="I205" s="741"/>
      <c r="J205" s="741"/>
      <c r="K205" s="754">
        <v>0</v>
      </c>
      <c r="L205" s="741">
        <v>8</v>
      </c>
      <c r="M205" s="742">
        <v>26836.720000000001</v>
      </c>
    </row>
    <row r="206" spans="1:13" ht="14.4" customHeight="1" x14ac:dyDescent="0.3">
      <c r="A206" s="737" t="s">
        <v>2229</v>
      </c>
      <c r="B206" s="738" t="s">
        <v>3306</v>
      </c>
      <c r="C206" s="738" t="s">
        <v>2709</v>
      </c>
      <c r="D206" s="738" t="s">
        <v>2631</v>
      </c>
      <c r="E206" s="738" t="s">
        <v>2638</v>
      </c>
      <c r="F206" s="741">
        <v>10</v>
      </c>
      <c r="G206" s="741">
        <v>9085.2999999999993</v>
      </c>
      <c r="H206" s="754">
        <v>1</v>
      </c>
      <c r="I206" s="741"/>
      <c r="J206" s="741"/>
      <c r="K206" s="754">
        <v>0</v>
      </c>
      <c r="L206" s="741">
        <v>10</v>
      </c>
      <c r="M206" s="742">
        <v>9085.2999999999993</v>
      </c>
    </row>
    <row r="207" spans="1:13" ht="14.4" customHeight="1" x14ac:dyDescent="0.3">
      <c r="A207" s="737" t="s">
        <v>2229</v>
      </c>
      <c r="B207" s="738" t="s">
        <v>3306</v>
      </c>
      <c r="C207" s="738" t="s">
        <v>2633</v>
      </c>
      <c r="D207" s="738" t="s">
        <v>2631</v>
      </c>
      <c r="E207" s="738" t="s">
        <v>2634</v>
      </c>
      <c r="F207" s="741">
        <v>14</v>
      </c>
      <c r="G207" s="741">
        <v>23482.2</v>
      </c>
      <c r="H207" s="754">
        <v>1</v>
      </c>
      <c r="I207" s="741"/>
      <c r="J207" s="741"/>
      <c r="K207" s="754">
        <v>0</v>
      </c>
      <c r="L207" s="741">
        <v>14</v>
      </c>
      <c r="M207" s="742">
        <v>23482.2</v>
      </c>
    </row>
    <row r="208" spans="1:13" ht="14.4" customHeight="1" x14ac:dyDescent="0.3">
      <c r="A208" s="737" t="s">
        <v>2229</v>
      </c>
      <c r="B208" s="738" t="s">
        <v>3306</v>
      </c>
      <c r="C208" s="738" t="s">
        <v>2637</v>
      </c>
      <c r="D208" s="738" t="s">
        <v>2636</v>
      </c>
      <c r="E208" s="738" t="s">
        <v>2638</v>
      </c>
      <c r="F208" s="741">
        <v>16</v>
      </c>
      <c r="G208" s="741">
        <v>14536.48</v>
      </c>
      <c r="H208" s="754">
        <v>1</v>
      </c>
      <c r="I208" s="741"/>
      <c r="J208" s="741"/>
      <c r="K208" s="754">
        <v>0</v>
      </c>
      <c r="L208" s="741">
        <v>16</v>
      </c>
      <c r="M208" s="742">
        <v>14536.48</v>
      </c>
    </row>
    <row r="209" spans="1:13" ht="14.4" customHeight="1" x14ac:dyDescent="0.3">
      <c r="A209" s="737" t="s">
        <v>2229</v>
      </c>
      <c r="B209" s="738" t="s">
        <v>3306</v>
      </c>
      <c r="C209" s="738" t="s">
        <v>2806</v>
      </c>
      <c r="D209" s="738" t="s">
        <v>2640</v>
      </c>
      <c r="E209" s="738" t="s">
        <v>2803</v>
      </c>
      <c r="F209" s="741"/>
      <c r="G209" s="741"/>
      <c r="H209" s="754">
        <v>0</v>
      </c>
      <c r="I209" s="741">
        <v>28</v>
      </c>
      <c r="J209" s="741">
        <v>93928.520000000019</v>
      </c>
      <c r="K209" s="754">
        <v>1</v>
      </c>
      <c r="L209" s="741">
        <v>28</v>
      </c>
      <c r="M209" s="742">
        <v>93928.520000000019</v>
      </c>
    </row>
    <row r="210" spans="1:13" ht="14.4" customHeight="1" x14ac:dyDescent="0.3">
      <c r="A210" s="737" t="s">
        <v>2229</v>
      </c>
      <c r="B210" s="738" t="s">
        <v>3306</v>
      </c>
      <c r="C210" s="738" t="s">
        <v>2639</v>
      </c>
      <c r="D210" s="738" t="s">
        <v>2640</v>
      </c>
      <c r="E210" s="738" t="s">
        <v>2632</v>
      </c>
      <c r="F210" s="741"/>
      <c r="G210" s="741"/>
      <c r="H210" s="754">
        <v>0</v>
      </c>
      <c r="I210" s="741">
        <v>16</v>
      </c>
      <c r="J210" s="741">
        <v>9339.2000000000007</v>
      </c>
      <c r="K210" s="754">
        <v>1</v>
      </c>
      <c r="L210" s="741">
        <v>16</v>
      </c>
      <c r="M210" s="742">
        <v>9339.2000000000007</v>
      </c>
    </row>
    <row r="211" spans="1:13" ht="14.4" customHeight="1" x14ac:dyDescent="0.3">
      <c r="A211" s="737" t="s">
        <v>2229</v>
      </c>
      <c r="B211" s="738" t="s">
        <v>3306</v>
      </c>
      <c r="C211" s="738" t="s">
        <v>2641</v>
      </c>
      <c r="D211" s="738" t="s">
        <v>2640</v>
      </c>
      <c r="E211" s="738" t="s">
        <v>2638</v>
      </c>
      <c r="F211" s="741"/>
      <c r="G211" s="741"/>
      <c r="H211" s="754">
        <v>0</v>
      </c>
      <c r="I211" s="741">
        <v>38</v>
      </c>
      <c r="J211" s="741">
        <v>34524.14</v>
      </c>
      <c r="K211" s="754">
        <v>1</v>
      </c>
      <c r="L211" s="741">
        <v>38</v>
      </c>
      <c r="M211" s="742">
        <v>34524.14</v>
      </c>
    </row>
    <row r="212" spans="1:13" ht="14.4" customHeight="1" x14ac:dyDescent="0.3">
      <c r="A212" s="737" t="s">
        <v>2229</v>
      </c>
      <c r="B212" s="738" t="s">
        <v>3306</v>
      </c>
      <c r="C212" s="738" t="s">
        <v>2807</v>
      </c>
      <c r="D212" s="738" t="s">
        <v>2640</v>
      </c>
      <c r="E212" s="738" t="s">
        <v>2634</v>
      </c>
      <c r="F212" s="741"/>
      <c r="G212" s="741"/>
      <c r="H212" s="754">
        <v>0</v>
      </c>
      <c r="I212" s="741">
        <v>40</v>
      </c>
      <c r="J212" s="741">
        <v>67092</v>
      </c>
      <c r="K212" s="754">
        <v>1</v>
      </c>
      <c r="L212" s="741">
        <v>40</v>
      </c>
      <c r="M212" s="742">
        <v>67092</v>
      </c>
    </row>
    <row r="213" spans="1:13" ht="14.4" customHeight="1" x14ac:dyDescent="0.3">
      <c r="A213" s="737" t="s">
        <v>2229</v>
      </c>
      <c r="B213" s="738" t="s">
        <v>3307</v>
      </c>
      <c r="C213" s="738" t="s">
        <v>2889</v>
      </c>
      <c r="D213" s="738" t="s">
        <v>2582</v>
      </c>
      <c r="E213" s="738" t="s">
        <v>2890</v>
      </c>
      <c r="F213" s="741">
        <v>4</v>
      </c>
      <c r="G213" s="741">
        <v>930.72</v>
      </c>
      <c r="H213" s="754">
        <v>1</v>
      </c>
      <c r="I213" s="741"/>
      <c r="J213" s="741"/>
      <c r="K213" s="754">
        <v>0</v>
      </c>
      <c r="L213" s="741">
        <v>4</v>
      </c>
      <c r="M213" s="742">
        <v>930.72</v>
      </c>
    </row>
    <row r="214" spans="1:13" ht="14.4" customHeight="1" x14ac:dyDescent="0.3">
      <c r="A214" s="737" t="s">
        <v>2229</v>
      </c>
      <c r="B214" s="738" t="s">
        <v>3307</v>
      </c>
      <c r="C214" s="738" t="s">
        <v>2977</v>
      </c>
      <c r="D214" s="738" t="s">
        <v>2585</v>
      </c>
      <c r="E214" s="738" t="s">
        <v>2978</v>
      </c>
      <c r="F214" s="741">
        <v>4</v>
      </c>
      <c r="G214" s="741">
        <v>0</v>
      </c>
      <c r="H214" s="754"/>
      <c r="I214" s="741"/>
      <c r="J214" s="741"/>
      <c r="K214" s="754"/>
      <c r="L214" s="741">
        <v>4</v>
      </c>
      <c r="M214" s="742">
        <v>0</v>
      </c>
    </row>
    <row r="215" spans="1:13" ht="14.4" customHeight="1" x14ac:dyDescent="0.3">
      <c r="A215" s="737" t="s">
        <v>2229</v>
      </c>
      <c r="B215" s="738" t="s">
        <v>3307</v>
      </c>
      <c r="C215" s="738" t="s">
        <v>2747</v>
      </c>
      <c r="D215" s="738" t="s">
        <v>2582</v>
      </c>
      <c r="E215" s="738" t="s">
        <v>2748</v>
      </c>
      <c r="F215" s="741">
        <v>12</v>
      </c>
      <c r="G215" s="741">
        <v>23267.64</v>
      </c>
      <c r="H215" s="754">
        <v>1</v>
      </c>
      <c r="I215" s="741"/>
      <c r="J215" s="741"/>
      <c r="K215" s="754">
        <v>0</v>
      </c>
      <c r="L215" s="741">
        <v>12</v>
      </c>
      <c r="M215" s="742">
        <v>23267.64</v>
      </c>
    </row>
    <row r="216" spans="1:13" ht="14.4" customHeight="1" x14ac:dyDescent="0.3">
      <c r="A216" s="737" t="s">
        <v>2229</v>
      </c>
      <c r="B216" s="738" t="s">
        <v>3307</v>
      </c>
      <c r="C216" s="738" t="s">
        <v>2581</v>
      </c>
      <c r="D216" s="738" t="s">
        <v>2582</v>
      </c>
      <c r="E216" s="738" t="s">
        <v>2583</v>
      </c>
      <c r="F216" s="741">
        <v>36</v>
      </c>
      <c r="G216" s="741">
        <v>52352.280000000013</v>
      </c>
      <c r="H216" s="754">
        <v>1</v>
      </c>
      <c r="I216" s="741"/>
      <c r="J216" s="741"/>
      <c r="K216" s="754">
        <v>0</v>
      </c>
      <c r="L216" s="741">
        <v>36</v>
      </c>
      <c r="M216" s="742">
        <v>52352.280000000013</v>
      </c>
    </row>
    <row r="217" spans="1:13" ht="14.4" customHeight="1" x14ac:dyDescent="0.3">
      <c r="A217" s="737" t="s">
        <v>2229</v>
      </c>
      <c r="B217" s="738" t="s">
        <v>3307</v>
      </c>
      <c r="C217" s="738" t="s">
        <v>2749</v>
      </c>
      <c r="D217" s="738" t="s">
        <v>2582</v>
      </c>
      <c r="E217" s="738" t="s">
        <v>2750</v>
      </c>
      <c r="F217" s="741">
        <v>36</v>
      </c>
      <c r="G217" s="741">
        <v>17451</v>
      </c>
      <c r="H217" s="754">
        <v>1</v>
      </c>
      <c r="I217" s="741"/>
      <c r="J217" s="741"/>
      <c r="K217" s="754">
        <v>0</v>
      </c>
      <c r="L217" s="741">
        <v>36</v>
      </c>
      <c r="M217" s="742">
        <v>17451</v>
      </c>
    </row>
    <row r="218" spans="1:13" ht="14.4" customHeight="1" x14ac:dyDescent="0.3">
      <c r="A218" s="737" t="s">
        <v>2229</v>
      </c>
      <c r="B218" s="738" t="s">
        <v>3307</v>
      </c>
      <c r="C218" s="738" t="s">
        <v>2751</v>
      </c>
      <c r="D218" s="738" t="s">
        <v>2582</v>
      </c>
      <c r="E218" s="738" t="s">
        <v>2752</v>
      </c>
      <c r="F218" s="741">
        <v>16</v>
      </c>
      <c r="G218" s="741">
        <v>15511.68</v>
      </c>
      <c r="H218" s="754">
        <v>1</v>
      </c>
      <c r="I218" s="741"/>
      <c r="J218" s="741"/>
      <c r="K218" s="754">
        <v>0</v>
      </c>
      <c r="L218" s="741">
        <v>16</v>
      </c>
      <c r="M218" s="742">
        <v>15511.68</v>
      </c>
    </row>
    <row r="219" spans="1:13" ht="14.4" customHeight="1" x14ac:dyDescent="0.3">
      <c r="A219" s="737" t="s">
        <v>2229</v>
      </c>
      <c r="B219" s="738" t="s">
        <v>3307</v>
      </c>
      <c r="C219" s="738" t="s">
        <v>2584</v>
      </c>
      <c r="D219" s="738" t="s">
        <v>2585</v>
      </c>
      <c r="E219" s="738" t="s">
        <v>2586</v>
      </c>
      <c r="F219" s="741">
        <v>28</v>
      </c>
      <c r="G219" s="741">
        <v>54291.16</v>
      </c>
      <c r="H219" s="754">
        <v>1</v>
      </c>
      <c r="I219" s="741"/>
      <c r="J219" s="741"/>
      <c r="K219" s="754">
        <v>0</v>
      </c>
      <c r="L219" s="741">
        <v>28</v>
      </c>
      <c r="M219" s="742">
        <v>54291.16</v>
      </c>
    </row>
    <row r="220" spans="1:13" ht="14.4" customHeight="1" x14ac:dyDescent="0.3">
      <c r="A220" s="737" t="s">
        <v>2229</v>
      </c>
      <c r="B220" s="738" t="s">
        <v>3307</v>
      </c>
      <c r="C220" s="738" t="s">
        <v>2753</v>
      </c>
      <c r="D220" s="738" t="s">
        <v>2585</v>
      </c>
      <c r="E220" s="738" t="s">
        <v>2754</v>
      </c>
      <c r="F220" s="741">
        <v>20</v>
      </c>
      <c r="G220" s="741">
        <v>9695</v>
      </c>
      <c r="H220" s="754">
        <v>1</v>
      </c>
      <c r="I220" s="741"/>
      <c r="J220" s="741"/>
      <c r="K220" s="754">
        <v>0</v>
      </c>
      <c r="L220" s="741">
        <v>20</v>
      </c>
      <c r="M220" s="742">
        <v>9695</v>
      </c>
    </row>
    <row r="221" spans="1:13" ht="14.4" customHeight="1" x14ac:dyDescent="0.3">
      <c r="A221" s="737" t="s">
        <v>2229</v>
      </c>
      <c r="B221" s="738" t="s">
        <v>3307</v>
      </c>
      <c r="C221" s="738" t="s">
        <v>2587</v>
      </c>
      <c r="D221" s="738" t="s">
        <v>2588</v>
      </c>
      <c r="E221" s="738" t="s">
        <v>2589</v>
      </c>
      <c r="F221" s="741"/>
      <c r="G221" s="741"/>
      <c r="H221" s="754">
        <v>0</v>
      </c>
      <c r="I221" s="741">
        <v>8</v>
      </c>
      <c r="J221" s="741">
        <v>3878</v>
      </c>
      <c r="K221" s="754">
        <v>1</v>
      </c>
      <c r="L221" s="741">
        <v>8</v>
      </c>
      <c r="M221" s="742">
        <v>3878</v>
      </c>
    </row>
    <row r="222" spans="1:13" ht="14.4" customHeight="1" x14ac:dyDescent="0.3">
      <c r="A222" s="737" t="s">
        <v>2229</v>
      </c>
      <c r="B222" s="738" t="s">
        <v>3307</v>
      </c>
      <c r="C222" s="738" t="s">
        <v>2979</v>
      </c>
      <c r="D222" s="738" t="s">
        <v>2585</v>
      </c>
      <c r="E222" s="738" t="s">
        <v>2980</v>
      </c>
      <c r="F222" s="741">
        <v>8</v>
      </c>
      <c r="G222" s="741">
        <v>0</v>
      </c>
      <c r="H222" s="754"/>
      <c r="I222" s="741"/>
      <c r="J222" s="741"/>
      <c r="K222" s="754"/>
      <c r="L222" s="741">
        <v>8</v>
      </c>
      <c r="M222" s="742">
        <v>0</v>
      </c>
    </row>
    <row r="223" spans="1:13" ht="14.4" customHeight="1" x14ac:dyDescent="0.3">
      <c r="A223" s="737" t="s">
        <v>2229</v>
      </c>
      <c r="B223" s="738" t="s">
        <v>3307</v>
      </c>
      <c r="C223" s="738" t="s">
        <v>2983</v>
      </c>
      <c r="D223" s="738" t="s">
        <v>2588</v>
      </c>
      <c r="E223" s="738" t="s">
        <v>2984</v>
      </c>
      <c r="F223" s="741"/>
      <c r="G223" s="741"/>
      <c r="H223" s="754">
        <v>0</v>
      </c>
      <c r="I223" s="741">
        <v>6</v>
      </c>
      <c r="J223" s="741">
        <v>5816.88</v>
      </c>
      <c r="K223" s="754">
        <v>1</v>
      </c>
      <c r="L223" s="741">
        <v>6</v>
      </c>
      <c r="M223" s="742">
        <v>5816.88</v>
      </c>
    </row>
    <row r="224" spans="1:13" ht="14.4" customHeight="1" x14ac:dyDescent="0.3">
      <c r="A224" s="737" t="s">
        <v>2229</v>
      </c>
      <c r="B224" s="738" t="s">
        <v>3307</v>
      </c>
      <c r="C224" s="738" t="s">
        <v>2891</v>
      </c>
      <c r="D224" s="738" t="s">
        <v>2588</v>
      </c>
      <c r="E224" s="738" t="s">
        <v>2743</v>
      </c>
      <c r="F224" s="741"/>
      <c r="G224" s="741"/>
      <c r="H224" s="754">
        <v>0</v>
      </c>
      <c r="I224" s="741">
        <v>12</v>
      </c>
      <c r="J224" s="741">
        <v>23267.64</v>
      </c>
      <c r="K224" s="754">
        <v>1</v>
      </c>
      <c r="L224" s="741">
        <v>12</v>
      </c>
      <c r="M224" s="742">
        <v>23267.64</v>
      </c>
    </row>
    <row r="225" spans="1:13" ht="14.4" customHeight="1" x14ac:dyDescent="0.3">
      <c r="A225" s="737" t="s">
        <v>2229</v>
      </c>
      <c r="B225" s="738" t="s">
        <v>3307</v>
      </c>
      <c r="C225" s="738" t="s">
        <v>2759</v>
      </c>
      <c r="D225" s="738" t="s">
        <v>2588</v>
      </c>
      <c r="E225" s="738" t="s">
        <v>2760</v>
      </c>
      <c r="F225" s="741"/>
      <c r="G225" s="741"/>
      <c r="H225" s="754">
        <v>0</v>
      </c>
      <c r="I225" s="741">
        <v>12</v>
      </c>
      <c r="J225" s="741">
        <v>17450.760000000002</v>
      </c>
      <c r="K225" s="754">
        <v>1</v>
      </c>
      <c r="L225" s="741">
        <v>12</v>
      </c>
      <c r="M225" s="742">
        <v>17450.760000000002</v>
      </c>
    </row>
    <row r="226" spans="1:13" ht="14.4" customHeight="1" x14ac:dyDescent="0.3">
      <c r="A226" s="737" t="s">
        <v>2229</v>
      </c>
      <c r="B226" s="738" t="s">
        <v>3308</v>
      </c>
      <c r="C226" s="738" t="s">
        <v>2958</v>
      </c>
      <c r="D226" s="738" t="s">
        <v>2741</v>
      </c>
      <c r="E226" s="738" t="s">
        <v>2737</v>
      </c>
      <c r="F226" s="741">
        <v>12</v>
      </c>
      <c r="G226" s="741">
        <v>11633.76</v>
      </c>
      <c r="H226" s="754">
        <v>1</v>
      </c>
      <c r="I226" s="741"/>
      <c r="J226" s="741"/>
      <c r="K226" s="754">
        <v>0</v>
      </c>
      <c r="L226" s="741">
        <v>12</v>
      </c>
      <c r="M226" s="742">
        <v>11633.76</v>
      </c>
    </row>
    <row r="227" spans="1:13" ht="14.4" customHeight="1" x14ac:dyDescent="0.3">
      <c r="A227" s="737" t="s">
        <v>2229</v>
      </c>
      <c r="B227" s="738" t="s">
        <v>3308</v>
      </c>
      <c r="C227" s="738" t="s">
        <v>2736</v>
      </c>
      <c r="D227" s="738" t="s">
        <v>2575</v>
      </c>
      <c r="E227" s="738" t="s">
        <v>2737</v>
      </c>
      <c r="F227" s="741">
        <v>24</v>
      </c>
      <c r="G227" s="741">
        <v>27145.439999999999</v>
      </c>
      <c r="H227" s="754">
        <v>0.63157894736842102</v>
      </c>
      <c r="I227" s="741">
        <v>14</v>
      </c>
      <c r="J227" s="741">
        <v>15834.84</v>
      </c>
      <c r="K227" s="754">
        <v>0.36842105263157898</v>
      </c>
      <c r="L227" s="741">
        <v>38</v>
      </c>
      <c r="M227" s="742">
        <v>42980.28</v>
      </c>
    </row>
    <row r="228" spans="1:13" ht="14.4" customHeight="1" x14ac:dyDescent="0.3">
      <c r="A228" s="737" t="s">
        <v>2229</v>
      </c>
      <c r="B228" s="738" t="s">
        <v>3308</v>
      </c>
      <c r="C228" s="738" t="s">
        <v>2738</v>
      </c>
      <c r="D228" s="738" t="s">
        <v>2575</v>
      </c>
      <c r="E228" s="738" t="s">
        <v>2739</v>
      </c>
      <c r="F228" s="741">
        <v>12</v>
      </c>
      <c r="G228" s="741">
        <v>18096.96</v>
      </c>
      <c r="H228" s="754">
        <v>0.44444444444444448</v>
      </c>
      <c r="I228" s="741">
        <v>15</v>
      </c>
      <c r="J228" s="741">
        <v>22621.199999999997</v>
      </c>
      <c r="K228" s="754">
        <v>0.55555555555555558</v>
      </c>
      <c r="L228" s="741">
        <v>27</v>
      </c>
      <c r="M228" s="742">
        <v>40718.159999999996</v>
      </c>
    </row>
    <row r="229" spans="1:13" ht="14.4" customHeight="1" x14ac:dyDescent="0.3">
      <c r="A229" s="737" t="s">
        <v>2229</v>
      </c>
      <c r="B229" s="738" t="s">
        <v>3308</v>
      </c>
      <c r="C229" s="738" t="s">
        <v>2959</v>
      </c>
      <c r="D229" s="738" t="s">
        <v>2741</v>
      </c>
      <c r="E229" s="738" t="s">
        <v>2739</v>
      </c>
      <c r="F229" s="741">
        <v>6</v>
      </c>
      <c r="G229" s="741">
        <v>7755.9000000000005</v>
      </c>
      <c r="H229" s="754">
        <v>1</v>
      </c>
      <c r="I229" s="741"/>
      <c r="J229" s="741"/>
      <c r="K229" s="754">
        <v>0</v>
      </c>
      <c r="L229" s="741">
        <v>6</v>
      </c>
      <c r="M229" s="742">
        <v>7755.9000000000005</v>
      </c>
    </row>
    <row r="230" spans="1:13" ht="14.4" customHeight="1" x14ac:dyDescent="0.3">
      <c r="A230" s="737" t="s">
        <v>2229</v>
      </c>
      <c r="B230" s="738" t="s">
        <v>3308</v>
      </c>
      <c r="C230" s="738" t="s">
        <v>2740</v>
      </c>
      <c r="D230" s="738" t="s">
        <v>2741</v>
      </c>
      <c r="E230" s="738" t="s">
        <v>2576</v>
      </c>
      <c r="F230" s="741">
        <v>13</v>
      </c>
      <c r="G230" s="741">
        <v>8402.16</v>
      </c>
      <c r="H230" s="754">
        <v>1</v>
      </c>
      <c r="I230" s="741"/>
      <c r="J230" s="741"/>
      <c r="K230" s="754">
        <v>0</v>
      </c>
      <c r="L230" s="741">
        <v>13</v>
      </c>
      <c r="M230" s="742">
        <v>8402.16</v>
      </c>
    </row>
    <row r="231" spans="1:13" ht="14.4" customHeight="1" x14ac:dyDescent="0.3">
      <c r="A231" s="737" t="s">
        <v>2229</v>
      </c>
      <c r="B231" s="738" t="s">
        <v>3308</v>
      </c>
      <c r="C231" s="738" t="s">
        <v>2960</v>
      </c>
      <c r="D231" s="738" t="s">
        <v>2961</v>
      </c>
      <c r="E231" s="738" t="s">
        <v>2576</v>
      </c>
      <c r="F231" s="741"/>
      <c r="G231" s="741"/>
      <c r="H231" s="754">
        <v>0</v>
      </c>
      <c r="I231" s="741">
        <v>12</v>
      </c>
      <c r="J231" s="741">
        <v>9048.48</v>
      </c>
      <c r="K231" s="754">
        <v>1</v>
      </c>
      <c r="L231" s="741">
        <v>12</v>
      </c>
      <c r="M231" s="742">
        <v>9048.48</v>
      </c>
    </row>
    <row r="232" spans="1:13" ht="14.4" customHeight="1" x14ac:dyDescent="0.3">
      <c r="A232" s="737" t="s">
        <v>2229</v>
      </c>
      <c r="B232" s="738" t="s">
        <v>3308</v>
      </c>
      <c r="C232" s="738" t="s">
        <v>2962</v>
      </c>
      <c r="D232" s="738" t="s">
        <v>2961</v>
      </c>
      <c r="E232" s="738" t="s">
        <v>2739</v>
      </c>
      <c r="F232" s="741"/>
      <c r="G232" s="741"/>
      <c r="H232" s="754">
        <v>0</v>
      </c>
      <c r="I232" s="741">
        <v>12</v>
      </c>
      <c r="J232" s="741">
        <v>18096.96</v>
      </c>
      <c r="K232" s="754">
        <v>1</v>
      </c>
      <c r="L232" s="741">
        <v>12</v>
      </c>
      <c r="M232" s="742">
        <v>18096.96</v>
      </c>
    </row>
    <row r="233" spans="1:13" ht="14.4" customHeight="1" x14ac:dyDescent="0.3">
      <c r="A233" s="737" t="s">
        <v>2229</v>
      </c>
      <c r="B233" s="738" t="s">
        <v>2126</v>
      </c>
      <c r="C233" s="738" t="s">
        <v>1358</v>
      </c>
      <c r="D233" s="738" t="s">
        <v>2127</v>
      </c>
      <c r="E233" s="738" t="s">
        <v>2128</v>
      </c>
      <c r="F233" s="741"/>
      <c r="G233" s="741"/>
      <c r="H233" s="754"/>
      <c r="I233" s="741">
        <v>10</v>
      </c>
      <c r="J233" s="741">
        <v>0</v>
      </c>
      <c r="K233" s="754"/>
      <c r="L233" s="741">
        <v>10</v>
      </c>
      <c r="M233" s="742">
        <v>0</v>
      </c>
    </row>
    <row r="234" spans="1:13" ht="14.4" customHeight="1" x14ac:dyDescent="0.3">
      <c r="A234" s="737" t="s">
        <v>2229</v>
      </c>
      <c r="B234" s="738" t="s">
        <v>3309</v>
      </c>
      <c r="C234" s="738" t="s">
        <v>2617</v>
      </c>
      <c r="D234" s="738" t="s">
        <v>2618</v>
      </c>
      <c r="E234" s="738" t="s">
        <v>2619</v>
      </c>
      <c r="F234" s="741"/>
      <c r="G234" s="741"/>
      <c r="H234" s="754">
        <v>0</v>
      </c>
      <c r="I234" s="741">
        <v>14</v>
      </c>
      <c r="J234" s="741">
        <v>1471.1200000000001</v>
      </c>
      <c r="K234" s="754">
        <v>1</v>
      </c>
      <c r="L234" s="741">
        <v>14</v>
      </c>
      <c r="M234" s="742">
        <v>1471.1200000000001</v>
      </c>
    </row>
    <row r="235" spans="1:13" ht="14.4" customHeight="1" x14ac:dyDescent="0.3">
      <c r="A235" s="737" t="s">
        <v>2229</v>
      </c>
      <c r="B235" s="738" t="s">
        <v>3309</v>
      </c>
      <c r="C235" s="738" t="s">
        <v>3002</v>
      </c>
      <c r="D235" s="738" t="s">
        <v>3003</v>
      </c>
      <c r="E235" s="738" t="s">
        <v>2775</v>
      </c>
      <c r="F235" s="741"/>
      <c r="G235" s="741"/>
      <c r="H235" s="754">
        <v>0</v>
      </c>
      <c r="I235" s="741">
        <v>12</v>
      </c>
      <c r="J235" s="741">
        <v>840.59999999999991</v>
      </c>
      <c r="K235" s="754">
        <v>1</v>
      </c>
      <c r="L235" s="741">
        <v>12</v>
      </c>
      <c r="M235" s="742">
        <v>840.59999999999991</v>
      </c>
    </row>
    <row r="236" spans="1:13" ht="14.4" customHeight="1" x14ac:dyDescent="0.3">
      <c r="A236" s="737" t="s">
        <v>2229</v>
      </c>
      <c r="B236" s="738" t="s">
        <v>3310</v>
      </c>
      <c r="C236" s="738" t="s">
        <v>2293</v>
      </c>
      <c r="D236" s="738" t="s">
        <v>2294</v>
      </c>
      <c r="E236" s="738" t="s">
        <v>2295</v>
      </c>
      <c r="F236" s="741"/>
      <c r="G236" s="741"/>
      <c r="H236" s="754">
        <v>0</v>
      </c>
      <c r="I236" s="741">
        <v>18</v>
      </c>
      <c r="J236" s="741">
        <v>15272.82</v>
      </c>
      <c r="K236" s="754">
        <v>1</v>
      </c>
      <c r="L236" s="741">
        <v>18</v>
      </c>
      <c r="M236" s="742">
        <v>15272.82</v>
      </c>
    </row>
    <row r="237" spans="1:13" ht="14.4" customHeight="1" x14ac:dyDescent="0.3">
      <c r="A237" s="737" t="s">
        <v>2229</v>
      </c>
      <c r="B237" s="738" t="s">
        <v>3310</v>
      </c>
      <c r="C237" s="738" t="s">
        <v>2987</v>
      </c>
      <c r="D237" s="738" t="s">
        <v>2988</v>
      </c>
      <c r="E237" s="738" t="s">
        <v>2989</v>
      </c>
      <c r="F237" s="741">
        <v>3</v>
      </c>
      <c r="G237" s="741">
        <v>1721.04</v>
      </c>
      <c r="H237" s="754">
        <v>1</v>
      </c>
      <c r="I237" s="741"/>
      <c r="J237" s="741"/>
      <c r="K237" s="754">
        <v>0</v>
      </c>
      <c r="L237" s="741">
        <v>3</v>
      </c>
      <c r="M237" s="742">
        <v>1721.04</v>
      </c>
    </row>
    <row r="238" spans="1:13" ht="14.4" customHeight="1" x14ac:dyDescent="0.3">
      <c r="A238" s="737" t="s">
        <v>2229</v>
      </c>
      <c r="B238" s="738" t="s">
        <v>2136</v>
      </c>
      <c r="C238" s="738" t="s">
        <v>2814</v>
      </c>
      <c r="D238" s="738" t="s">
        <v>2644</v>
      </c>
      <c r="E238" s="738" t="s">
        <v>2648</v>
      </c>
      <c r="F238" s="741">
        <v>4</v>
      </c>
      <c r="G238" s="741">
        <v>2391.52</v>
      </c>
      <c r="H238" s="754">
        <v>1</v>
      </c>
      <c r="I238" s="741"/>
      <c r="J238" s="741"/>
      <c r="K238" s="754">
        <v>0</v>
      </c>
      <c r="L238" s="741">
        <v>4</v>
      </c>
      <c r="M238" s="742">
        <v>2391.52</v>
      </c>
    </row>
    <row r="239" spans="1:13" ht="14.4" customHeight="1" x14ac:dyDescent="0.3">
      <c r="A239" s="737" t="s">
        <v>2229</v>
      </c>
      <c r="B239" s="738" t="s">
        <v>2136</v>
      </c>
      <c r="C239" s="738" t="s">
        <v>2815</v>
      </c>
      <c r="D239" s="738" t="s">
        <v>2644</v>
      </c>
      <c r="E239" s="738" t="s">
        <v>2650</v>
      </c>
      <c r="F239" s="741">
        <v>4</v>
      </c>
      <c r="G239" s="741">
        <v>4783</v>
      </c>
      <c r="H239" s="754">
        <v>1</v>
      </c>
      <c r="I239" s="741"/>
      <c r="J239" s="741"/>
      <c r="K239" s="754">
        <v>0</v>
      </c>
      <c r="L239" s="741">
        <v>4</v>
      </c>
      <c r="M239" s="742">
        <v>4783</v>
      </c>
    </row>
    <row r="240" spans="1:13" ht="14.4" customHeight="1" x14ac:dyDescent="0.3">
      <c r="A240" s="737" t="s">
        <v>2229</v>
      </c>
      <c r="B240" s="738" t="s">
        <v>2136</v>
      </c>
      <c r="C240" s="738" t="s">
        <v>2828</v>
      </c>
      <c r="D240" s="738" t="s">
        <v>2137</v>
      </c>
      <c r="E240" s="738" t="s">
        <v>2650</v>
      </c>
      <c r="F240" s="741"/>
      <c r="G240" s="741"/>
      <c r="H240" s="754">
        <v>0</v>
      </c>
      <c r="I240" s="741">
        <v>30</v>
      </c>
      <c r="J240" s="741">
        <v>35872.5</v>
      </c>
      <c r="K240" s="754">
        <v>1</v>
      </c>
      <c r="L240" s="741">
        <v>30</v>
      </c>
      <c r="M240" s="742">
        <v>35872.5</v>
      </c>
    </row>
    <row r="241" spans="1:13" ht="14.4" customHeight="1" x14ac:dyDescent="0.3">
      <c r="A241" s="737" t="s">
        <v>2229</v>
      </c>
      <c r="B241" s="738" t="s">
        <v>2136</v>
      </c>
      <c r="C241" s="738" t="s">
        <v>2832</v>
      </c>
      <c r="D241" s="738" t="s">
        <v>2137</v>
      </c>
      <c r="E241" s="738" t="s">
        <v>2833</v>
      </c>
      <c r="F241" s="741"/>
      <c r="G241" s="741"/>
      <c r="H241" s="754">
        <v>0</v>
      </c>
      <c r="I241" s="741">
        <v>12</v>
      </c>
      <c r="J241" s="741">
        <v>28697.760000000002</v>
      </c>
      <c r="K241" s="754">
        <v>1</v>
      </c>
      <c r="L241" s="741">
        <v>12</v>
      </c>
      <c r="M241" s="742">
        <v>28697.760000000002</v>
      </c>
    </row>
    <row r="242" spans="1:13" ht="14.4" customHeight="1" x14ac:dyDescent="0.3">
      <c r="A242" s="737" t="s">
        <v>2229</v>
      </c>
      <c r="B242" s="738" t="s">
        <v>3321</v>
      </c>
      <c r="C242" s="738" t="s">
        <v>2948</v>
      </c>
      <c r="D242" s="738" t="s">
        <v>2949</v>
      </c>
      <c r="E242" s="738" t="s">
        <v>2729</v>
      </c>
      <c r="F242" s="741"/>
      <c r="G242" s="741"/>
      <c r="H242" s="754">
        <v>0</v>
      </c>
      <c r="I242" s="741">
        <v>3</v>
      </c>
      <c r="J242" s="741">
        <v>14.100000000000001</v>
      </c>
      <c r="K242" s="754">
        <v>1</v>
      </c>
      <c r="L242" s="741">
        <v>3</v>
      </c>
      <c r="M242" s="742">
        <v>14.100000000000001</v>
      </c>
    </row>
    <row r="243" spans="1:13" ht="14.4" customHeight="1" x14ac:dyDescent="0.3">
      <c r="A243" s="737" t="s">
        <v>2229</v>
      </c>
      <c r="B243" s="738" t="s">
        <v>3321</v>
      </c>
      <c r="C243" s="738" t="s">
        <v>2727</v>
      </c>
      <c r="D243" s="738" t="s">
        <v>2728</v>
      </c>
      <c r="E243" s="738" t="s">
        <v>2729</v>
      </c>
      <c r="F243" s="741">
        <v>3</v>
      </c>
      <c r="G243" s="741">
        <v>14.100000000000001</v>
      </c>
      <c r="H243" s="754">
        <v>0.60000000000000009</v>
      </c>
      <c r="I243" s="741">
        <v>2</v>
      </c>
      <c r="J243" s="741">
        <v>9.4</v>
      </c>
      <c r="K243" s="754">
        <v>0.4</v>
      </c>
      <c r="L243" s="741">
        <v>5</v>
      </c>
      <c r="M243" s="742">
        <v>23.5</v>
      </c>
    </row>
    <row r="244" spans="1:13" ht="14.4" customHeight="1" x14ac:dyDescent="0.3">
      <c r="A244" s="737" t="s">
        <v>2229</v>
      </c>
      <c r="B244" s="738" t="s">
        <v>2149</v>
      </c>
      <c r="C244" s="738" t="s">
        <v>1472</v>
      </c>
      <c r="D244" s="738" t="s">
        <v>1449</v>
      </c>
      <c r="E244" s="738" t="s">
        <v>2151</v>
      </c>
      <c r="F244" s="741"/>
      <c r="G244" s="741"/>
      <c r="H244" s="754"/>
      <c r="I244" s="741">
        <v>4</v>
      </c>
      <c r="J244" s="741">
        <v>0</v>
      </c>
      <c r="K244" s="754"/>
      <c r="L244" s="741">
        <v>4</v>
      </c>
      <c r="M244" s="742">
        <v>0</v>
      </c>
    </row>
    <row r="245" spans="1:13" ht="14.4" customHeight="1" x14ac:dyDescent="0.3">
      <c r="A245" s="737" t="s">
        <v>2229</v>
      </c>
      <c r="B245" s="738" t="s">
        <v>2149</v>
      </c>
      <c r="C245" s="738" t="s">
        <v>3072</v>
      </c>
      <c r="D245" s="738" t="s">
        <v>2532</v>
      </c>
      <c r="E245" s="738" t="s">
        <v>3073</v>
      </c>
      <c r="F245" s="741">
        <v>10</v>
      </c>
      <c r="G245" s="741">
        <v>0</v>
      </c>
      <c r="H245" s="754"/>
      <c r="I245" s="741"/>
      <c r="J245" s="741"/>
      <c r="K245" s="754"/>
      <c r="L245" s="741">
        <v>10</v>
      </c>
      <c r="M245" s="742">
        <v>0</v>
      </c>
    </row>
    <row r="246" spans="1:13" ht="14.4" customHeight="1" x14ac:dyDescent="0.3">
      <c r="A246" s="737" t="s">
        <v>2229</v>
      </c>
      <c r="B246" s="738" t="s">
        <v>2152</v>
      </c>
      <c r="C246" s="738" t="s">
        <v>2699</v>
      </c>
      <c r="D246" s="738" t="s">
        <v>1411</v>
      </c>
      <c r="E246" s="738" t="s">
        <v>2153</v>
      </c>
      <c r="F246" s="741"/>
      <c r="G246" s="741"/>
      <c r="H246" s="754">
        <v>0</v>
      </c>
      <c r="I246" s="741">
        <v>6</v>
      </c>
      <c r="J246" s="741">
        <v>510.96</v>
      </c>
      <c r="K246" s="754">
        <v>1</v>
      </c>
      <c r="L246" s="741">
        <v>6</v>
      </c>
      <c r="M246" s="742">
        <v>510.96</v>
      </c>
    </row>
    <row r="247" spans="1:13" ht="14.4" customHeight="1" x14ac:dyDescent="0.3">
      <c r="A247" s="737" t="s">
        <v>2229</v>
      </c>
      <c r="B247" s="738" t="s">
        <v>2152</v>
      </c>
      <c r="C247" s="738" t="s">
        <v>1384</v>
      </c>
      <c r="D247" s="738" t="s">
        <v>1385</v>
      </c>
      <c r="E247" s="738" t="s">
        <v>2059</v>
      </c>
      <c r="F247" s="741"/>
      <c r="G247" s="741"/>
      <c r="H247" s="754">
        <v>0</v>
      </c>
      <c r="I247" s="741">
        <v>19</v>
      </c>
      <c r="J247" s="741">
        <v>808.83000000000015</v>
      </c>
      <c r="K247" s="754">
        <v>1</v>
      </c>
      <c r="L247" s="741">
        <v>19</v>
      </c>
      <c r="M247" s="742">
        <v>808.83000000000015</v>
      </c>
    </row>
    <row r="248" spans="1:13" ht="14.4" customHeight="1" x14ac:dyDescent="0.3">
      <c r="A248" s="737" t="s">
        <v>2229</v>
      </c>
      <c r="B248" s="738" t="s">
        <v>2152</v>
      </c>
      <c r="C248" s="738" t="s">
        <v>1410</v>
      </c>
      <c r="D248" s="738" t="s">
        <v>1411</v>
      </c>
      <c r="E248" s="738" t="s">
        <v>2153</v>
      </c>
      <c r="F248" s="741"/>
      <c r="G248" s="741"/>
      <c r="H248" s="754">
        <v>0</v>
      </c>
      <c r="I248" s="741">
        <v>4</v>
      </c>
      <c r="J248" s="741">
        <v>340.64</v>
      </c>
      <c r="K248" s="754">
        <v>1</v>
      </c>
      <c r="L248" s="741">
        <v>4</v>
      </c>
      <c r="M248" s="742">
        <v>340.64</v>
      </c>
    </row>
    <row r="249" spans="1:13" ht="14.4" customHeight="1" x14ac:dyDescent="0.3">
      <c r="A249" s="737" t="s">
        <v>2229</v>
      </c>
      <c r="B249" s="738" t="s">
        <v>3322</v>
      </c>
      <c r="C249" s="738" t="s">
        <v>3027</v>
      </c>
      <c r="D249" s="738" t="s">
        <v>3028</v>
      </c>
      <c r="E249" s="738" t="s">
        <v>3029</v>
      </c>
      <c r="F249" s="741">
        <v>1</v>
      </c>
      <c r="G249" s="741">
        <v>161.06</v>
      </c>
      <c r="H249" s="754">
        <v>1</v>
      </c>
      <c r="I249" s="741"/>
      <c r="J249" s="741"/>
      <c r="K249" s="754">
        <v>0</v>
      </c>
      <c r="L249" s="741">
        <v>1</v>
      </c>
      <c r="M249" s="742">
        <v>161.06</v>
      </c>
    </row>
    <row r="250" spans="1:13" ht="14.4" customHeight="1" x14ac:dyDescent="0.3">
      <c r="A250" s="737" t="s">
        <v>2229</v>
      </c>
      <c r="B250" s="738" t="s">
        <v>3315</v>
      </c>
      <c r="C250" s="738" t="s">
        <v>3064</v>
      </c>
      <c r="D250" s="738" t="s">
        <v>3065</v>
      </c>
      <c r="E250" s="738" t="s">
        <v>3066</v>
      </c>
      <c r="F250" s="741">
        <v>6</v>
      </c>
      <c r="G250" s="741">
        <v>901.92</v>
      </c>
      <c r="H250" s="754">
        <v>1</v>
      </c>
      <c r="I250" s="741"/>
      <c r="J250" s="741"/>
      <c r="K250" s="754">
        <v>0</v>
      </c>
      <c r="L250" s="741">
        <v>6</v>
      </c>
      <c r="M250" s="742">
        <v>901.92</v>
      </c>
    </row>
    <row r="251" spans="1:13" ht="14.4" customHeight="1" x14ac:dyDescent="0.3">
      <c r="A251" s="737" t="s">
        <v>2229</v>
      </c>
      <c r="B251" s="738" t="s">
        <v>3315</v>
      </c>
      <c r="C251" s="738" t="s">
        <v>3067</v>
      </c>
      <c r="D251" s="738" t="s">
        <v>3068</v>
      </c>
      <c r="E251" s="738" t="s">
        <v>3069</v>
      </c>
      <c r="F251" s="741"/>
      <c r="G251" s="741"/>
      <c r="H251" s="754">
        <v>0</v>
      </c>
      <c r="I251" s="741">
        <v>6</v>
      </c>
      <c r="J251" s="741">
        <v>483.18</v>
      </c>
      <c r="K251" s="754">
        <v>1</v>
      </c>
      <c r="L251" s="741">
        <v>6</v>
      </c>
      <c r="M251" s="742">
        <v>483.18</v>
      </c>
    </row>
    <row r="252" spans="1:13" ht="14.4" customHeight="1" x14ac:dyDescent="0.3">
      <c r="A252" s="737" t="s">
        <v>2229</v>
      </c>
      <c r="B252" s="738" t="s">
        <v>2163</v>
      </c>
      <c r="C252" s="738" t="s">
        <v>2515</v>
      </c>
      <c r="D252" s="738" t="s">
        <v>1370</v>
      </c>
      <c r="E252" s="738" t="s">
        <v>2516</v>
      </c>
      <c r="F252" s="741"/>
      <c r="G252" s="741"/>
      <c r="H252" s="754">
        <v>0</v>
      </c>
      <c r="I252" s="741">
        <v>1</v>
      </c>
      <c r="J252" s="741">
        <v>207.45</v>
      </c>
      <c r="K252" s="754">
        <v>1</v>
      </c>
      <c r="L252" s="741">
        <v>1</v>
      </c>
      <c r="M252" s="742">
        <v>207.45</v>
      </c>
    </row>
    <row r="253" spans="1:13" ht="14.4" customHeight="1" x14ac:dyDescent="0.3">
      <c r="A253" s="737" t="s">
        <v>2229</v>
      </c>
      <c r="B253" s="738" t="s">
        <v>3311</v>
      </c>
      <c r="C253" s="738" t="s">
        <v>2440</v>
      </c>
      <c r="D253" s="738" t="s">
        <v>2333</v>
      </c>
      <c r="E253" s="738" t="s">
        <v>2441</v>
      </c>
      <c r="F253" s="741">
        <v>2</v>
      </c>
      <c r="G253" s="741">
        <v>100.64</v>
      </c>
      <c r="H253" s="754">
        <v>1</v>
      </c>
      <c r="I253" s="741"/>
      <c r="J253" s="741"/>
      <c r="K253" s="754">
        <v>0</v>
      </c>
      <c r="L253" s="741">
        <v>2</v>
      </c>
      <c r="M253" s="742">
        <v>100.64</v>
      </c>
    </row>
    <row r="254" spans="1:13" ht="14.4" customHeight="1" x14ac:dyDescent="0.3">
      <c r="A254" s="737" t="s">
        <v>2229</v>
      </c>
      <c r="B254" s="738" t="s">
        <v>3311</v>
      </c>
      <c r="C254" s="738" t="s">
        <v>2857</v>
      </c>
      <c r="D254" s="738" t="s">
        <v>2858</v>
      </c>
      <c r="E254" s="738" t="s">
        <v>2859</v>
      </c>
      <c r="F254" s="741">
        <v>44</v>
      </c>
      <c r="G254" s="741">
        <v>4397.3600000000006</v>
      </c>
      <c r="H254" s="754">
        <v>1</v>
      </c>
      <c r="I254" s="741"/>
      <c r="J254" s="741"/>
      <c r="K254" s="754">
        <v>0</v>
      </c>
      <c r="L254" s="741">
        <v>44</v>
      </c>
      <c r="M254" s="742">
        <v>4397.3600000000006</v>
      </c>
    </row>
    <row r="255" spans="1:13" ht="14.4" customHeight="1" x14ac:dyDescent="0.3">
      <c r="A255" s="737" t="s">
        <v>2229</v>
      </c>
      <c r="B255" s="738" t="s">
        <v>3324</v>
      </c>
      <c r="C255" s="738" t="s">
        <v>2869</v>
      </c>
      <c r="D255" s="738" t="s">
        <v>2870</v>
      </c>
      <c r="E255" s="738" t="s">
        <v>2871</v>
      </c>
      <c r="F255" s="741"/>
      <c r="G255" s="741"/>
      <c r="H255" s="754">
        <v>0</v>
      </c>
      <c r="I255" s="741">
        <v>6</v>
      </c>
      <c r="J255" s="741">
        <v>392.15999999999997</v>
      </c>
      <c r="K255" s="754">
        <v>1</v>
      </c>
      <c r="L255" s="741">
        <v>6</v>
      </c>
      <c r="M255" s="742">
        <v>392.15999999999997</v>
      </c>
    </row>
    <row r="256" spans="1:13" ht="14.4" customHeight="1" x14ac:dyDescent="0.3">
      <c r="A256" s="737" t="s">
        <v>2230</v>
      </c>
      <c r="B256" s="738" t="s">
        <v>3313</v>
      </c>
      <c r="C256" s="738" t="s">
        <v>2564</v>
      </c>
      <c r="D256" s="738" t="s">
        <v>2565</v>
      </c>
      <c r="E256" s="738" t="s">
        <v>2566</v>
      </c>
      <c r="F256" s="741">
        <v>1</v>
      </c>
      <c r="G256" s="741">
        <v>0</v>
      </c>
      <c r="H256" s="754"/>
      <c r="I256" s="741"/>
      <c r="J256" s="741"/>
      <c r="K256" s="754"/>
      <c r="L256" s="741">
        <v>1</v>
      </c>
      <c r="M256" s="742">
        <v>0</v>
      </c>
    </row>
    <row r="257" spans="1:13" ht="14.4" customHeight="1" x14ac:dyDescent="0.3">
      <c r="A257" s="737" t="s">
        <v>2232</v>
      </c>
      <c r="B257" s="738" t="s">
        <v>3328</v>
      </c>
      <c r="C257" s="738" t="s">
        <v>3262</v>
      </c>
      <c r="D257" s="738" t="s">
        <v>3263</v>
      </c>
      <c r="E257" s="738" t="s">
        <v>3264</v>
      </c>
      <c r="F257" s="741"/>
      <c r="G257" s="741"/>
      <c r="H257" s="754">
        <v>0</v>
      </c>
      <c r="I257" s="741">
        <v>2</v>
      </c>
      <c r="J257" s="741">
        <v>373.74</v>
      </c>
      <c r="K257" s="754">
        <v>1</v>
      </c>
      <c r="L257" s="741">
        <v>2</v>
      </c>
      <c r="M257" s="742">
        <v>373.74</v>
      </c>
    </row>
    <row r="258" spans="1:13" ht="14.4" customHeight="1" x14ac:dyDescent="0.3">
      <c r="A258" s="737" t="s">
        <v>2232</v>
      </c>
      <c r="B258" s="738" t="s">
        <v>2058</v>
      </c>
      <c r="C258" s="738" t="s">
        <v>3258</v>
      </c>
      <c r="D258" s="738" t="s">
        <v>3259</v>
      </c>
      <c r="E258" s="738" t="s">
        <v>2159</v>
      </c>
      <c r="F258" s="741">
        <v>4</v>
      </c>
      <c r="G258" s="741">
        <v>131.04</v>
      </c>
      <c r="H258" s="754">
        <v>1</v>
      </c>
      <c r="I258" s="741"/>
      <c r="J258" s="741"/>
      <c r="K258" s="754">
        <v>0</v>
      </c>
      <c r="L258" s="741">
        <v>4</v>
      </c>
      <c r="M258" s="742">
        <v>131.04</v>
      </c>
    </row>
    <row r="259" spans="1:13" ht="14.4" customHeight="1" x14ac:dyDescent="0.3">
      <c r="A259" s="737" t="s">
        <v>2232</v>
      </c>
      <c r="B259" s="738" t="s">
        <v>2062</v>
      </c>
      <c r="C259" s="738" t="s">
        <v>3268</v>
      </c>
      <c r="D259" s="738" t="s">
        <v>2063</v>
      </c>
      <c r="E259" s="738" t="s">
        <v>3269</v>
      </c>
      <c r="F259" s="741"/>
      <c r="G259" s="741"/>
      <c r="H259" s="754">
        <v>0</v>
      </c>
      <c r="I259" s="741">
        <v>6</v>
      </c>
      <c r="J259" s="741">
        <v>96.539999999999992</v>
      </c>
      <c r="K259" s="754">
        <v>1</v>
      </c>
      <c r="L259" s="741">
        <v>6</v>
      </c>
      <c r="M259" s="742">
        <v>96.539999999999992</v>
      </c>
    </row>
    <row r="260" spans="1:13" ht="14.4" customHeight="1" x14ac:dyDescent="0.3">
      <c r="A260" s="737" t="s">
        <v>2234</v>
      </c>
      <c r="B260" s="738" t="s">
        <v>3306</v>
      </c>
      <c r="C260" s="738" t="s">
        <v>2802</v>
      </c>
      <c r="D260" s="738" t="s">
        <v>2631</v>
      </c>
      <c r="E260" s="738" t="s">
        <v>2803</v>
      </c>
      <c r="F260" s="741">
        <v>6</v>
      </c>
      <c r="G260" s="741">
        <v>20127.54</v>
      </c>
      <c r="H260" s="754">
        <v>1</v>
      </c>
      <c r="I260" s="741"/>
      <c r="J260" s="741"/>
      <c r="K260" s="754">
        <v>0</v>
      </c>
      <c r="L260" s="741">
        <v>6</v>
      </c>
      <c r="M260" s="742">
        <v>20127.54</v>
      </c>
    </row>
    <row r="261" spans="1:13" ht="14.4" customHeight="1" x14ac:dyDescent="0.3">
      <c r="A261" s="737" t="s">
        <v>2234</v>
      </c>
      <c r="B261" s="738" t="s">
        <v>3306</v>
      </c>
      <c r="C261" s="738" t="s">
        <v>2709</v>
      </c>
      <c r="D261" s="738" t="s">
        <v>2631</v>
      </c>
      <c r="E261" s="738" t="s">
        <v>2638</v>
      </c>
      <c r="F261" s="741">
        <v>6</v>
      </c>
      <c r="G261" s="741">
        <v>5451.18</v>
      </c>
      <c r="H261" s="754">
        <v>1</v>
      </c>
      <c r="I261" s="741"/>
      <c r="J261" s="741"/>
      <c r="K261" s="754">
        <v>0</v>
      </c>
      <c r="L261" s="741">
        <v>6</v>
      </c>
      <c r="M261" s="742">
        <v>5451.18</v>
      </c>
    </row>
    <row r="262" spans="1:13" ht="14.4" customHeight="1" x14ac:dyDescent="0.3">
      <c r="A262" s="737" t="s">
        <v>2234</v>
      </c>
      <c r="B262" s="738" t="s">
        <v>3306</v>
      </c>
      <c r="C262" s="738" t="s">
        <v>2807</v>
      </c>
      <c r="D262" s="738" t="s">
        <v>2640</v>
      </c>
      <c r="E262" s="738" t="s">
        <v>2634</v>
      </c>
      <c r="F262" s="741"/>
      <c r="G262" s="741"/>
      <c r="H262" s="754">
        <v>0</v>
      </c>
      <c r="I262" s="741">
        <v>2</v>
      </c>
      <c r="J262" s="741">
        <v>3354.6</v>
      </c>
      <c r="K262" s="754">
        <v>1</v>
      </c>
      <c r="L262" s="741">
        <v>2</v>
      </c>
      <c r="M262" s="742">
        <v>3354.6</v>
      </c>
    </row>
    <row r="263" spans="1:13" ht="14.4" customHeight="1" x14ac:dyDescent="0.3">
      <c r="A263" s="737" t="s">
        <v>2234</v>
      </c>
      <c r="B263" s="738" t="s">
        <v>3307</v>
      </c>
      <c r="C263" s="738" t="s">
        <v>2889</v>
      </c>
      <c r="D263" s="738" t="s">
        <v>2582</v>
      </c>
      <c r="E263" s="738" t="s">
        <v>2890</v>
      </c>
      <c r="F263" s="741">
        <v>12</v>
      </c>
      <c r="G263" s="741">
        <v>2792.16</v>
      </c>
      <c r="H263" s="754">
        <v>1</v>
      </c>
      <c r="I263" s="741"/>
      <c r="J263" s="741"/>
      <c r="K263" s="754">
        <v>0</v>
      </c>
      <c r="L263" s="741">
        <v>12</v>
      </c>
      <c r="M263" s="742">
        <v>2792.16</v>
      </c>
    </row>
    <row r="264" spans="1:13" ht="14.4" customHeight="1" x14ac:dyDescent="0.3">
      <c r="A264" s="737" t="s">
        <v>2234</v>
      </c>
      <c r="B264" s="738" t="s">
        <v>3307</v>
      </c>
      <c r="C264" s="738" t="s">
        <v>2581</v>
      </c>
      <c r="D264" s="738" t="s">
        <v>2582</v>
      </c>
      <c r="E264" s="738" t="s">
        <v>2583</v>
      </c>
      <c r="F264" s="741">
        <v>12</v>
      </c>
      <c r="G264" s="741">
        <v>17450.760000000002</v>
      </c>
      <c r="H264" s="754">
        <v>1</v>
      </c>
      <c r="I264" s="741"/>
      <c r="J264" s="741"/>
      <c r="K264" s="754">
        <v>0</v>
      </c>
      <c r="L264" s="741">
        <v>12</v>
      </c>
      <c r="M264" s="742">
        <v>17450.760000000002</v>
      </c>
    </row>
    <row r="265" spans="1:13" ht="14.4" customHeight="1" x14ac:dyDescent="0.3">
      <c r="A265" s="737" t="s">
        <v>2234</v>
      </c>
      <c r="B265" s="738" t="s">
        <v>3307</v>
      </c>
      <c r="C265" s="738" t="s">
        <v>2749</v>
      </c>
      <c r="D265" s="738" t="s">
        <v>2582</v>
      </c>
      <c r="E265" s="738" t="s">
        <v>2750</v>
      </c>
      <c r="F265" s="741">
        <v>12</v>
      </c>
      <c r="G265" s="741">
        <v>5817</v>
      </c>
      <c r="H265" s="754">
        <v>1</v>
      </c>
      <c r="I265" s="741"/>
      <c r="J265" s="741"/>
      <c r="K265" s="754">
        <v>0</v>
      </c>
      <c r="L265" s="741">
        <v>12</v>
      </c>
      <c r="M265" s="742">
        <v>5817</v>
      </c>
    </row>
    <row r="266" spans="1:13" ht="14.4" customHeight="1" x14ac:dyDescent="0.3">
      <c r="A266" s="737" t="s">
        <v>2234</v>
      </c>
      <c r="B266" s="738" t="s">
        <v>3307</v>
      </c>
      <c r="C266" s="738" t="s">
        <v>2700</v>
      </c>
      <c r="D266" s="738" t="s">
        <v>2591</v>
      </c>
      <c r="E266" s="738" t="s">
        <v>2589</v>
      </c>
      <c r="F266" s="741">
        <v>12</v>
      </c>
      <c r="G266" s="741">
        <v>5817</v>
      </c>
      <c r="H266" s="754">
        <v>1</v>
      </c>
      <c r="I266" s="741"/>
      <c r="J266" s="741"/>
      <c r="K266" s="754">
        <v>0</v>
      </c>
      <c r="L266" s="741">
        <v>12</v>
      </c>
      <c r="M266" s="742">
        <v>5817</v>
      </c>
    </row>
    <row r="267" spans="1:13" ht="14.4" customHeight="1" x14ac:dyDescent="0.3">
      <c r="A267" s="737" t="s">
        <v>2234</v>
      </c>
      <c r="B267" s="738" t="s">
        <v>3308</v>
      </c>
      <c r="C267" s="738" t="s">
        <v>2736</v>
      </c>
      <c r="D267" s="738" t="s">
        <v>2575</v>
      </c>
      <c r="E267" s="738" t="s">
        <v>2737</v>
      </c>
      <c r="F267" s="741">
        <v>12</v>
      </c>
      <c r="G267" s="741">
        <v>13572.72</v>
      </c>
      <c r="H267" s="754">
        <v>0.66666666666666674</v>
      </c>
      <c r="I267" s="741">
        <v>6</v>
      </c>
      <c r="J267" s="741">
        <v>6786.36</v>
      </c>
      <c r="K267" s="754">
        <v>0.33333333333333337</v>
      </c>
      <c r="L267" s="741">
        <v>18</v>
      </c>
      <c r="M267" s="742">
        <v>20359.079999999998</v>
      </c>
    </row>
    <row r="268" spans="1:13" ht="14.4" customHeight="1" x14ac:dyDescent="0.3">
      <c r="A268" s="737" t="s">
        <v>2234</v>
      </c>
      <c r="B268" s="738" t="s">
        <v>3308</v>
      </c>
      <c r="C268" s="738" t="s">
        <v>2738</v>
      </c>
      <c r="D268" s="738" t="s">
        <v>2575</v>
      </c>
      <c r="E268" s="738" t="s">
        <v>2739</v>
      </c>
      <c r="F268" s="741">
        <v>14</v>
      </c>
      <c r="G268" s="741">
        <v>21113.119999999999</v>
      </c>
      <c r="H268" s="754">
        <v>1</v>
      </c>
      <c r="I268" s="741"/>
      <c r="J268" s="741"/>
      <c r="K268" s="754">
        <v>0</v>
      </c>
      <c r="L268" s="741">
        <v>14</v>
      </c>
      <c r="M268" s="742">
        <v>21113.119999999999</v>
      </c>
    </row>
    <row r="269" spans="1:13" ht="14.4" customHeight="1" x14ac:dyDescent="0.3">
      <c r="A269" s="737" t="s">
        <v>2234</v>
      </c>
      <c r="B269" s="738" t="s">
        <v>3308</v>
      </c>
      <c r="C269" s="738" t="s">
        <v>2740</v>
      </c>
      <c r="D269" s="738" t="s">
        <v>2741</v>
      </c>
      <c r="E269" s="738" t="s">
        <v>2576</v>
      </c>
      <c r="F269" s="741">
        <v>12</v>
      </c>
      <c r="G269" s="741">
        <v>7755.84</v>
      </c>
      <c r="H269" s="754">
        <v>1</v>
      </c>
      <c r="I269" s="741"/>
      <c r="J269" s="741"/>
      <c r="K269" s="754">
        <v>0</v>
      </c>
      <c r="L269" s="741">
        <v>12</v>
      </c>
      <c r="M269" s="742">
        <v>7755.84</v>
      </c>
    </row>
    <row r="270" spans="1:13" ht="14.4" customHeight="1" x14ac:dyDescent="0.3">
      <c r="A270" s="737" t="s">
        <v>2234</v>
      </c>
      <c r="B270" s="738" t="s">
        <v>2126</v>
      </c>
      <c r="C270" s="738" t="s">
        <v>1358</v>
      </c>
      <c r="D270" s="738" t="s">
        <v>2127</v>
      </c>
      <c r="E270" s="738" t="s">
        <v>2128</v>
      </c>
      <c r="F270" s="741"/>
      <c r="G270" s="741"/>
      <c r="H270" s="754"/>
      <c r="I270" s="741">
        <v>6</v>
      </c>
      <c r="J270" s="741">
        <v>0</v>
      </c>
      <c r="K270" s="754"/>
      <c r="L270" s="741">
        <v>6</v>
      </c>
      <c r="M270" s="742">
        <v>0</v>
      </c>
    </row>
    <row r="271" spans="1:13" ht="14.4" customHeight="1" x14ac:dyDescent="0.3">
      <c r="A271" s="737" t="s">
        <v>2234</v>
      </c>
      <c r="B271" s="738" t="s">
        <v>3309</v>
      </c>
      <c r="C271" s="738" t="s">
        <v>2617</v>
      </c>
      <c r="D271" s="738" t="s">
        <v>2618</v>
      </c>
      <c r="E271" s="738" t="s">
        <v>2619</v>
      </c>
      <c r="F271" s="741"/>
      <c r="G271" s="741"/>
      <c r="H271" s="754">
        <v>0</v>
      </c>
      <c r="I271" s="741">
        <v>4</v>
      </c>
      <c r="J271" s="741">
        <v>420.32</v>
      </c>
      <c r="K271" s="754">
        <v>1</v>
      </c>
      <c r="L271" s="741">
        <v>4</v>
      </c>
      <c r="M271" s="742">
        <v>420.32</v>
      </c>
    </row>
    <row r="272" spans="1:13" ht="14.4" customHeight="1" x14ac:dyDescent="0.3">
      <c r="A272" s="737" t="s">
        <v>2234</v>
      </c>
      <c r="B272" s="738" t="s">
        <v>3310</v>
      </c>
      <c r="C272" s="738" t="s">
        <v>2593</v>
      </c>
      <c r="D272" s="738" t="s">
        <v>2294</v>
      </c>
      <c r="E272" s="738" t="s">
        <v>2594</v>
      </c>
      <c r="F272" s="741"/>
      <c r="G272" s="741"/>
      <c r="H272" s="754">
        <v>0</v>
      </c>
      <c r="I272" s="741">
        <v>2</v>
      </c>
      <c r="J272" s="741">
        <v>1074.24</v>
      </c>
      <c r="K272" s="754">
        <v>1</v>
      </c>
      <c r="L272" s="741">
        <v>2</v>
      </c>
      <c r="M272" s="742">
        <v>1074.24</v>
      </c>
    </row>
    <row r="273" spans="1:13" ht="14.4" customHeight="1" x14ac:dyDescent="0.3">
      <c r="A273" s="737" t="s">
        <v>2234</v>
      </c>
      <c r="B273" s="738" t="s">
        <v>2136</v>
      </c>
      <c r="C273" s="738" t="s">
        <v>2814</v>
      </c>
      <c r="D273" s="738" t="s">
        <v>2644</v>
      </c>
      <c r="E273" s="738" t="s">
        <v>2648</v>
      </c>
      <c r="F273" s="741">
        <v>4</v>
      </c>
      <c r="G273" s="741">
        <v>2391.52</v>
      </c>
      <c r="H273" s="754">
        <v>1</v>
      </c>
      <c r="I273" s="741"/>
      <c r="J273" s="741"/>
      <c r="K273" s="754">
        <v>0</v>
      </c>
      <c r="L273" s="741">
        <v>4</v>
      </c>
      <c r="M273" s="742">
        <v>2391.52</v>
      </c>
    </row>
    <row r="274" spans="1:13" ht="14.4" customHeight="1" x14ac:dyDescent="0.3">
      <c r="A274" s="737" t="s">
        <v>2234</v>
      </c>
      <c r="B274" s="738" t="s">
        <v>2136</v>
      </c>
      <c r="C274" s="738" t="s">
        <v>2815</v>
      </c>
      <c r="D274" s="738" t="s">
        <v>2644</v>
      </c>
      <c r="E274" s="738" t="s">
        <v>2650</v>
      </c>
      <c r="F274" s="741">
        <v>8</v>
      </c>
      <c r="G274" s="741">
        <v>9566</v>
      </c>
      <c r="H274" s="754">
        <v>1</v>
      </c>
      <c r="I274" s="741"/>
      <c r="J274" s="741"/>
      <c r="K274" s="754">
        <v>0</v>
      </c>
      <c r="L274" s="741">
        <v>8</v>
      </c>
      <c r="M274" s="742">
        <v>9566</v>
      </c>
    </row>
    <row r="275" spans="1:13" ht="14.4" customHeight="1" x14ac:dyDescent="0.3">
      <c r="A275" s="737" t="s">
        <v>2234</v>
      </c>
      <c r="B275" s="738" t="s">
        <v>2136</v>
      </c>
      <c r="C275" s="738" t="s">
        <v>2826</v>
      </c>
      <c r="D275" s="738" t="s">
        <v>2647</v>
      </c>
      <c r="E275" s="738" t="s">
        <v>2827</v>
      </c>
      <c r="F275" s="741">
        <v>2</v>
      </c>
      <c r="G275" s="741">
        <v>0</v>
      </c>
      <c r="H275" s="754"/>
      <c r="I275" s="741"/>
      <c r="J275" s="741"/>
      <c r="K275" s="754"/>
      <c r="L275" s="741">
        <v>2</v>
      </c>
      <c r="M275" s="742">
        <v>0</v>
      </c>
    </row>
    <row r="276" spans="1:13" ht="14.4" customHeight="1" x14ac:dyDescent="0.3">
      <c r="A276" s="737" t="s">
        <v>2234</v>
      </c>
      <c r="B276" s="738" t="s">
        <v>2149</v>
      </c>
      <c r="C276" s="738" t="s">
        <v>3106</v>
      </c>
      <c r="D276" s="738" t="s">
        <v>2513</v>
      </c>
      <c r="E276" s="738" t="s">
        <v>3073</v>
      </c>
      <c r="F276" s="741">
        <v>2</v>
      </c>
      <c r="G276" s="741">
        <v>0</v>
      </c>
      <c r="H276" s="754"/>
      <c r="I276" s="741"/>
      <c r="J276" s="741"/>
      <c r="K276" s="754"/>
      <c r="L276" s="741">
        <v>2</v>
      </c>
      <c r="M276" s="742">
        <v>0</v>
      </c>
    </row>
    <row r="277" spans="1:13" ht="14.4" customHeight="1" x14ac:dyDescent="0.3">
      <c r="A277" s="737" t="s">
        <v>2234</v>
      </c>
      <c r="B277" s="738" t="s">
        <v>2152</v>
      </c>
      <c r="C277" s="738" t="s">
        <v>2699</v>
      </c>
      <c r="D277" s="738" t="s">
        <v>1411</v>
      </c>
      <c r="E277" s="738" t="s">
        <v>2153</v>
      </c>
      <c r="F277" s="741"/>
      <c r="G277" s="741"/>
      <c r="H277" s="754">
        <v>0</v>
      </c>
      <c r="I277" s="741">
        <v>3</v>
      </c>
      <c r="J277" s="741">
        <v>255.48</v>
      </c>
      <c r="K277" s="754">
        <v>1</v>
      </c>
      <c r="L277" s="741">
        <v>3</v>
      </c>
      <c r="M277" s="742">
        <v>255.48</v>
      </c>
    </row>
    <row r="278" spans="1:13" ht="14.4" customHeight="1" x14ac:dyDescent="0.3">
      <c r="A278" s="737" t="s">
        <v>2234</v>
      </c>
      <c r="B278" s="738" t="s">
        <v>2152</v>
      </c>
      <c r="C278" s="738" t="s">
        <v>1410</v>
      </c>
      <c r="D278" s="738" t="s">
        <v>1411</v>
      </c>
      <c r="E278" s="738" t="s">
        <v>2153</v>
      </c>
      <c r="F278" s="741"/>
      <c r="G278" s="741"/>
      <c r="H278" s="754">
        <v>0</v>
      </c>
      <c r="I278" s="741">
        <v>6</v>
      </c>
      <c r="J278" s="741">
        <v>510.96</v>
      </c>
      <c r="K278" s="754">
        <v>1</v>
      </c>
      <c r="L278" s="741">
        <v>6</v>
      </c>
      <c r="M278" s="742">
        <v>510.96</v>
      </c>
    </row>
    <row r="279" spans="1:13" ht="14.4" customHeight="1" x14ac:dyDescent="0.3">
      <c r="A279" s="737" t="s">
        <v>2234</v>
      </c>
      <c r="B279" s="738" t="s">
        <v>3329</v>
      </c>
      <c r="C279" s="738" t="s">
        <v>3085</v>
      </c>
      <c r="D279" s="738" t="s">
        <v>3086</v>
      </c>
      <c r="E279" s="738" t="s">
        <v>3087</v>
      </c>
      <c r="F279" s="741"/>
      <c r="G279" s="741"/>
      <c r="H279" s="754">
        <v>0</v>
      </c>
      <c r="I279" s="741">
        <v>4</v>
      </c>
      <c r="J279" s="741">
        <v>2247.04</v>
      </c>
      <c r="K279" s="754">
        <v>1</v>
      </c>
      <c r="L279" s="741">
        <v>4</v>
      </c>
      <c r="M279" s="742">
        <v>2247.04</v>
      </c>
    </row>
    <row r="280" spans="1:13" ht="14.4" customHeight="1" x14ac:dyDescent="0.3">
      <c r="A280" s="737" t="s">
        <v>2234</v>
      </c>
      <c r="B280" s="738" t="s">
        <v>3316</v>
      </c>
      <c r="C280" s="738" t="s">
        <v>2902</v>
      </c>
      <c r="D280" s="738" t="s">
        <v>2903</v>
      </c>
      <c r="E280" s="738" t="s">
        <v>2904</v>
      </c>
      <c r="F280" s="741"/>
      <c r="G280" s="741"/>
      <c r="H280" s="754">
        <v>0</v>
      </c>
      <c r="I280" s="741">
        <v>3</v>
      </c>
      <c r="J280" s="741">
        <v>207.48</v>
      </c>
      <c r="K280" s="754">
        <v>1</v>
      </c>
      <c r="L280" s="741">
        <v>3</v>
      </c>
      <c r="M280" s="742">
        <v>207.48</v>
      </c>
    </row>
    <row r="281" spans="1:13" ht="14.4" customHeight="1" x14ac:dyDescent="0.3">
      <c r="A281" s="737" t="s">
        <v>2234</v>
      </c>
      <c r="B281" s="738" t="s">
        <v>3311</v>
      </c>
      <c r="C281" s="738" t="s">
        <v>2855</v>
      </c>
      <c r="D281" s="738" t="s">
        <v>2856</v>
      </c>
      <c r="E281" s="738" t="s">
        <v>2441</v>
      </c>
      <c r="F281" s="741">
        <v>6</v>
      </c>
      <c r="G281" s="741">
        <v>301.92</v>
      </c>
      <c r="H281" s="754">
        <v>1</v>
      </c>
      <c r="I281" s="741"/>
      <c r="J281" s="741"/>
      <c r="K281" s="754">
        <v>0</v>
      </c>
      <c r="L281" s="741">
        <v>6</v>
      </c>
      <c r="M281" s="742">
        <v>301.92</v>
      </c>
    </row>
    <row r="282" spans="1:13" ht="14.4" customHeight="1" x14ac:dyDescent="0.3">
      <c r="A282" s="737" t="s">
        <v>2234</v>
      </c>
      <c r="B282" s="738" t="s">
        <v>3311</v>
      </c>
      <c r="C282" s="738" t="s">
        <v>2857</v>
      </c>
      <c r="D282" s="738" t="s">
        <v>2858</v>
      </c>
      <c r="E282" s="738" t="s">
        <v>2859</v>
      </c>
      <c r="F282" s="741">
        <v>24</v>
      </c>
      <c r="G282" s="741">
        <v>2398.56</v>
      </c>
      <c r="H282" s="754">
        <v>1</v>
      </c>
      <c r="I282" s="741"/>
      <c r="J282" s="741"/>
      <c r="K282" s="754">
        <v>0</v>
      </c>
      <c r="L282" s="741">
        <v>24</v>
      </c>
      <c r="M282" s="742">
        <v>2398.56</v>
      </c>
    </row>
    <row r="283" spans="1:13" ht="14.4" customHeight="1" x14ac:dyDescent="0.3">
      <c r="A283" s="737" t="s">
        <v>2234</v>
      </c>
      <c r="B283" s="738" t="s">
        <v>3311</v>
      </c>
      <c r="C283" s="738" t="s">
        <v>2946</v>
      </c>
      <c r="D283" s="738" t="s">
        <v>2333</v>
      </c>
      <c r="E283" s="738" t="s">
        <v>2947</v>
      </c>
      <c r="F283" s="741">
        <v>2</v>
      </c>
      <c r="G283" s="741">
        <v>0</v>
      </c>
      <c r="H283" s="754"/>
      <c r="I283" s="741"/>
      <c r="J283" s="741"/>
      <c r="K283" s="754"/>
      <c r="L283" s="741">
        <v>2</v>
      </c>
      <c r="M283" s="742">
        <v>0</v>
      </c>
    </row>
    <row r="284" spans="1:13" ht="14.4" customHeight="1" x14ac:dyDescent="0.3">
      <c r="A284" s="737" t="s">
        <v>2234</v>
      </c>
      <c r="B284" s="738" t="s">
        <v>3311</v>
      </c>
      <c r="C284" s="738" t="s">
        <v>3109</v>
      </c>
      <c r="D284" s="738" t="s">
        <v>2336</v>
      </c>
      <c r="E284" s="738" t="s">
        <v>3110</v>
      </c>
      <c r="F284" s="741">
        <v>2</v>
      </c>
      <c r="G284" s="741">
        <v>0</v>
      </c>
      <c r="H284" s="754"/>
      <c r="I284" s="741"/>
      <c r="J284" s="741"/>
      <c r="K284" s="754"/>
      <c r="L284" s="741">
        <v>2</v>
      </c>
      <c r="M284" s="742">
        <v>0</v>
      </c>
    </row>
    <row r="285" spans="1:13" ht="14.4" customHeight="1" x14ac:dyDescent="0.3">
      <c r="A285" s="737" t="s">
        <v>2234</v>
      </c>
      <c r="B285" s="738" t="s">
        <v>3324</v>
      </c>
      <c r="C285" s="738" t="s">
        <v>2869</v>
      </c>
      <c r="D285" s="738" t="s">
        <v>2870</v>
      </c>
      <c r="E285" s="738" t="s">
        <v>2871</v>
      </c>
      <c r="F285" s="741"/>
      <c r="G285" s="741"/>
      <c r="H285" s="754">
        <v>0</v>
      </c>
      <c r="I285" s="741">
        <v>24</v>
      </c>
      <c r="J285" s="741">
        <v>1568.6399999999999</v>
      </c>
      <c r="K285" s="754">
        <v>1</v>
      </c>
      <c r="L285" s="741">
        <v>24</v>
      </c>
      <c r="M285" s="742">
        <v>1568.6399999999999</v>
      </c>
    </row>
    <row r="286" spans="1:13" ht="14.4" customHeight="1" x14ac:dyDescent="0.3">
      <c r="A286" s="737" t="s">
        <v>2234</v>
      </c>
      <c r="B286" s="738" t="s">
        <v>3324</v>
      </c>
      <c r="C286" s="738" t="s">
        <v>3111</v>
      </c>
      <c r="D286" s="738" t="s">
        <v>2870</v>
      </c>
      <c r="E286" s="738" t="s">
        <v>3112</v>
      </c>
      <c r="F286" s="741">
        <v>6</v>
      </c>
      <c r="G286" s="741">
        <v>0</v>
      </c>
      <c r="H286" s="754"/>
      <c r="I286" s="741"/>
      <c r="J286" s="741"/>
      <c r="K286" s="754"/>
      <c r="L286" s="741">
        <v>6</v>
      </c>
      <c r="M286" s="742">
        <v>0</v>
      </c>
    </row>
    <row r="287" spans="1:13" ht="14.4" customHeight="1" x14ac:dyDescent="0.3">
      <c r="A287" s="737" t="s">
        <v>2236</v>
      </c>
      <c r="B287" s="738" t="s">
        <v>2037</v>
      </c>
      <c r="C287" s="738" t="s">
        <v>1373</v>
      </c>
      <c r="D287" s="738" t="s">
        <v>1374</v>
      </c>
      <c r="E287" s="738" t="s">
        <v>2038</v>
      </c>
      <c r="F287" s="741"/>
      <c r="G287" s="741"/>
      <c r="H287" s="754">
        <v>0</v>
      </c>
      <c r="I287" s="741">
        <v>2</v>
      </c>
      <c r="J287" s="741">
        <v>83.26</v>
      </c>
      <c r="K287" s="754">
        <v>1</v>
      </c>
      <c r="L287" s="741">
        <v>2</v>
      </c>
      <c r="M287" s="742">
        <v>83.26</v>
      </c>
    </row>
    <row r="288" spans="1:13" ht="14.4" customHeight="1" x14ac:dyDescent="0.3">
      <c r="A288" s="737" t="s">
        <v>2236</v>
      </c>
      <c r="B288" s="738" t="s">
        <v>3326</v>
      </c>
      <c r="C288" s="738" t="s">
        <v>2359</v>
      </c>
      <c r="D288" s="738" t="s">
        <v>2340</v>
      </c>
      <c r="E288" s="738" t="s">
        <v>2360</v>
      </c>
      <c r="F288" s="741"/>
      <c r="G288" s="741"/>
      <c r="H288" s="754">
        <v>0</v>
      </c>
      <c r="I288" s="741">
        <v>6</v>
      </c>
      <c r="J288" s="741">
        <v>423.24</v>
      </c>
      <c r="K288" s="754">
        <v>1</v>
      </c>
      <c r="L288" s="741">
        <v>6</v>
      </c>
      <c r="M288" s="742">
        <v>423.24</v>
      </c>
    </row>
    <row r="289" spans="1:13" ht="14.4" customHeight="1" x14ac:dyDescent="0.3">
      <c r="A289" s="737" t="s">
        <v>2236</v>
      </c>
      <c r="B289" s="738" t="s">
        <v>3326</v>
      </c>
      <c r="C289" s="738" t="s">
        <v>2339</v>
      </c>
      <c r="D289" s="738" t="s">
        <v>2340</v>
      </c>
      <c r="E289" s="738" t="s">
        <v>2341</v>
      </c>
      <c r="F289" s="741"/>
      <c r="G289" s="741"/>
      <c r="H289" s="754">
        <v>0</v>
      </c>
      <c r="I289" s="741">
        <v>4</v>
      </c>
      <c r="J289" s="741">
        <v>564.36</v>
      </c>
      <c r="K289" s="754">
        <v>1</v>
      </c>
      <c r="L289" s="741">
        <v>4</v>
      </c>
      <c r="M289" s="742">
        <v>564.36</v>
      </c>
    </row>
    <row r="290" spans="1:13" ht="14.4" customHeight="1" x14ac:dyDescent="0.3">
      <c r="A290" s="737" t="s">
        <v>2236</v>
      </c>
      <c r="B290" s="738" t="s">
        <v>2101</v>
      </c>
      <c r="C290" s="738" t="s">
        <v>2381</v>
      </c>
      <c r="D290" s="738" t="s">
        <v>2382</v>
      </c>
      <c r="E290" s="738" t="s">
        <v>2383</v>
      </c>
      <c r="F290" s="741">
        <v>2</v>
      </c>
      <c r="G290" s="741">
        <v>272.08</v>
      </c>
      <c r="H290" s="754">
        <v>1</v>
      </c>
      <c r="I290" s="741"/>
      <c r="J290" s="741"/>
      <c r="K290" s="754">
        <v>0</v>
      </c>
      <c r="L290" s="741">
        <v>2</v>
      </c>
      <c r="M290" s="742">
        <v>272.08</v>
      </c>
    </row>
    <row r="291" spans="1:13" ht="14.4" customHeight="1" x14ac:dyDescent="0.3">
      <c r="A291" s="737" t="s">
        <v>2236</v>
      </c>
      <c r="B291" s="738" t="s">
        <v>2188</v>
      </c>
      <c r="C291" s="738" t="s">
        <v>1951</v>
      </c>
      <c r="D291" s="738" t="s">
        <v>2189</v>
      </c>
      <c r="E291" s="738" t="s">
        <v>2156</v>
      </c>
      <c r="F291" s="741"/>
      <c r="G291" s="741"/>
      <c r="H291" s="754">
        <v>0</v>
      </c>
      <c r="I291" s="741">
        <v>1</v>
      </c>
      <c r="J291" s="741">
        <v>133.94</v>
      </c>
      <c r="K291" s="754">
        <v>1</v>
      </c>
      <c r="L291" s="741">
        <v>1</v>
      </c>
      <c r="M291" s="742">
        <v>133.94</v>
      </c>
    </row>
    <row r="292" spans="1:13" ht="14.4" customHeight="1" x14ac:dyDescent="0.3">
      <c r="A292" s="737" t="s">
        <v>2237</v>
      </c>
      <c r="B292" s="738" t="s">
        <v>2062</v>
      </c>
      <c r="C292" s="738" t="s">
        <v>2437</v>
      </c>
      <c r="D292" s="738" t="s">
        <v>2438</v>
      </c>
      <c r="E292" s="738" t="s">
        <v>2439</v>
      </c>
      <c r="F292" s="741">
        <v>2</v>
      </c>
      <c r="G292" s="741">
        <v>579.24</v>
      </c>
      <c r="H292" s="754">
        <v>1</v>
      </c>
      <c r="I292" s="741"/>
      <c r="J292" s="741"/>
      <c r="K292" s="754">
        <v>0</v>
      </c>
      <c r="L292" s="741">
        <v>2</v>
      </c>
      <c r="M292" s="742">
        <v>579.24</v>
      </c>
    </row>
    <row r="293" spans="1:13" ht="14.4" customHeight="1" x14ac:dyDescent="0.3">
      <c r="A293" s="737" t="s">
        <v>2237</v>
      </c>
      <c r="B293" s="738" t="s">
        <v>2065</v>
      </c>
      <c r="C293" s="738" t="s">
        <v>2403</v>
      </c>
      <c r="D293" s="738" t="s">
        <v>2404</v>
      </c>
      <c r="E293" s="738" t="s">
        <v>2405</v>
      </c>
      <c r="F293" s="741"/>
      <c r="G293" s="741"/>
      <c r="H293" s="754">
        <v>0</v>
      </c>
      <c r="I293" s="741">
        <v>2</v>
      </c>
      <c r="J293" s="741">
        <v>117.72</v>
      </c>
      <c r="K293" s="754">
        <v>1</v>
      </c>
      <c r="L293" s="741">
        <v>2</v>
      </c>
      <c r="M293" s="742">
        <v>117.72</v>
      </c>
    </row>
    <row r="294" spans="1:13" ht="14.4" customHeight="1" x14ac:dyDescent="0.3">
      <c r="A294" s="737" t="s">
        <v>2237</v>
      </c>
      <c r="B294" s="738" t="s">
        <v>2065</v>
      </c>
      <c r="C294" s="738" t="s">
        <v>2406</v>
      </c>
      <c r="D294" s="738" t="s">
        <v>2066</v>
      </c>
      <c r="E294" s="738" t="s">
        <v>2407</v>
      </c>
      <c r="F294" s="741"/>
      <c r="G294" s="741"/>
      <c r="H294" s="754">
        <v>0</v>
      </c>
      <c r="I294" s="741">
        <v>1</v>
      </c>
      <c r="J294" s="741">
        <v>181.13</v>
      </c>
      <c r="K294" s="754">
        <v>1</v>
      </c>
      <c r="L294" s="741">
        <v>1</v>
      </c>
      <c r="M294" s="742">
        <v>181.13</v>
      </c>
    </row>
    <row r="295" spans="1:13" ht="14.4" customHeight="1" x14ac:dyDescent="0.3">
      <c r="A295" s="737" t="s">
        <v>2237</v>
      </c>
      <c r="B295" s="738" t="s">
        <v>3326</v>
      </c>
      <c r="C295" s="738" t="s">
        <v>2359</v>
      </c>
      <c r="D295" s="738" t="s">
        <v>2340</v>
      </c>
      <c r="E295" s="738" t="s">
        <v>2360</v>
      </c>
      <c r="F295" s="741"/>
      <c r="G295" s="741"/>
      <c r="H295" s="754">
        <v>0</v>
      </c>
      <c r="I295" s="741">
        <v>2</v>
      </c>
      <c r="J295" s="741">
        <v>141.08000000000001</v>
      </c>
      <c r="K295" s="754">
        <v>1</v>
      </c>
      <c r="L295" s="741">
        <v>2</v>
      </c>
      <c r="M295" s="742">
        <v>141.08000000000001</v>
      </c>
    </row>
    <row r="296" spans="1:13" ht="14.4" customHeight="1" x14ac:dyDescent="0.3">
      <c r="A296" s="737" t="s">
        <v>2237</v>
      </c>
      <c r="B296" s="738" t="s">
        <v>2192</v>
      </c>
      <c r="C296" s="738" t="s">
        <v>2429</v>
      </c>
      <c r="D296" s="738" t="s">
        <v>1216</v>
      </c>
      <c r="E296" s="738" t="s">
        <v>2430</v>
      </c>
      <c r="F296" s="741"/>
      <c r="G296" s="741"/>
      <c r="H296" s="754">
        <v>0</v>
      </c>
      <c r="I296" s="741">
        <v>1</v>
      </c>
      <c r="J296" s="741">
        <v>24.22</v>
      </c>
      <c r="K296" s="754">
        <v>1</v>
      </c>
      <c r="L296" s="741">
        <v>1</v>
      </c>
      <c r="M296" s="742">
        <v>24.22</v>
      </c>
    </row>
    <row r="297" spans="1:13" ht="14.4" customHeight="1" x14ac:dyDescent="0.3">
      <c r="A297" s="737" t="s">
        <v>2237</v>
      </c>
      <c r="B297" s="738" t="s">
        <v>3311</v>
      </c>
      <c r="C297" s="738" t="s">
        <v>2440</v>
      </c>
      <c r="D297" s="738" t="s">
        <v>2333</v>
      </c>
      <c r="E297" s="738" t="s">
        <v>2441</v>
      </c>
      <c r="F297" s="741">
        <v>2</v>
      </c>
      <c r="G297" s="741">
        <v>100.64</v>
      </c>
      <c r="H297" s="754">
        <v>1</v>
      </c>
      <c r="I297" s="741"/>
      <c r="J297" s="741"/>
      <c r="K297" s="754">
        <v>0</v>
      </c>
      <c r="L297" s="741">
        <v>2</v>
      </c>
      <c r="M297" s="742">
        <v>100.64</v>
      </c>
    </row>
    <row r="298" spans="1:13" ht="14.4" customHeight="1" x14ac:dyDescent="0.3">
      <c r="A298" s="737" t="s">
        <v>2238</v>
      </c>
      <c r="B298" s="738" t="s">
        <v>2166</v>
      </c>
      <c r="C298" s="738" t="s">
        <v>3148</v>
      </c>
      <c r="D298" s="738" t="s">
        <v>3149</v>
      </c>
      <c r="E298" s="738" t="s">
        <v>3150</v>
      </c>
      <c r="F298" s="741"/>
      <c r="G298" s="741"/>
      <c r="H298" s="754">
        <v>0</v>
      </c>
      <c r="I298" s="741">
        <v>2</v>
      </c>
      <c r="J298" s="741">
        <v>1337.08</v>
      </c>
      <c r="K298" s="754">
        <v>1</v>
      </c>
      <c r="L298" s="741">
        <v>2</v>
      </c>
      <c r="M298" s="742">
        <v>1337.08</v>
      </c>
    </row>
    <row r="299" spans="1:13" ht="14.4" customHeight="1" x14ac:dyDescent="0.3">
      <c r="A299" s="737" t="s">
        <v>2238</v>
      </c>
      <c r="B299" s="738" t="s">
        <v>2192</v>
      </c>
      <c r="C299" s="738" t="s">
        <v>2304</v>
      </c>
      <c r="D299" s="738" t="s">
        <v>1216</v>
      </c>
      <c r="E299" s="738" t="s">
        <v>2193</v>
      </c>
      <c r="F299" s="741"/>
      <c r="G299" s="741"/>
      <c r="H299" s="754">
        <v>0</v>
      </c>
      <c r="I299" s="741">
        <v>8</v>
      </c>
      <c r="J299" s="741">
        <v>387.36</v>
      </c>
      <c r="K299" s="754">
        <v>1</v>
      </c>
      <c r="L299" s="741">
        <v>8</v>
      </c>
      <c r="M299" s="742">
        <v>387.36</v>
      </c>
    </row>
    <row r="300" spans="1:13" ht="14.4" customHeight="1" x14ac:dyDescent="0.3">
      <c r="A300" s="737" t="s">
        <v>2238</v>
      </c>
      <c r="B300" s="738" t="s">
        <v>3306</v>
      </c>
      <c r="C300" s="738" t="s">
        <v>2802</v>
      </c>
      <c r="D300" s="738" t="s">
        <v>2631</v>
      </c>
      <c r="E300" s="738" t="s">
        <v>2803</v>
      </c>
      <c r="F300" s="741">
        <v>22</v>
      </c>
      <c r="G300" s="741">
        <v>73800.98000000001</v>
      </c>
      <c r="H300" s="754">
        <v>1</v>
      </c>
      <c r="I300" s="741"/>
      <c r="J300" s="741"/>
      <c r="K300" s="754">
        <v>0</v>
      </c>
      <c r="L300" s="741">
        <v>22</v>
      </c>
      <c r="M300" s="742">
        <v>73800.98000000001</v>
      </c>
    </row>
    <row r="301" spans="1:13" ht="14.4" customHeight="1" x14ac:dyDescent="0.3">
      <c r="A301" s="737" t="s">
        <v>2238</v>
      </c>
      <c r="B301" s="738" t="s">
        <v>3306</v>
      </c>
      <c r="C301" s="738" t="s">
        <v>2709</v>
      </c>
      <c r="D301" s="738" t="s">
        <v>2631</v>
      </c>
      <c r="E301" s="738" t="s">
        <v>2638</v>
      </c>
      <c r="F301" s="741">
        <v>6</v>
      </c>
      <c r="G301" s="741">
        <v>5451.18</v>
      </c>
      <c r="H301" s="754">
        <v>1</v>
      </c>
      <c r="I301" s="741"/>
      <c r="J301" s="741"/>
      <c r="K301" s="754">
        <v>0</v>
      </c>
      <c r="L301" s="741">
        <v>6</v>
      </c>
      <c r="M301" s="742">
        <v>5451.18</v>
      </c>
    </row>
    <row r="302" spans="1:13" ht="14.4" customHeight="1" x14ac:dyDescent="0.3">
      <c r="A302" s="737" t="s">
        <v>2238</v>
      </c>
      <c r="B302" s="738" t="s">
        <v>3306</v>
      </c>
      <c r="C302" s="738" t="s">
        <v>2630</v>
      </c>
      <c r="D302" s="738" t="s">
        <v>2631</v>
      </c>
      <c r="E302" s="738" t="s">
        <v>2632</v>
      </c>
      <c r="F302" s="741">
        <v>6</v>
      </c>
      <c r="G302" s="741">
        <v>3502.2000000000003</v>
      </c>
      <c r="H302" s="754">
        <v>1</v>
      </c>
      <c r="I302" s="741"/>
      <c r="J302" s="741"/>
      <c r="K302" s="754">
        <v>0</v>
      </c>
      <c r="L302" s="741">
        <v>6</v>
      </c>
      <c r="M302" s="742">
        <v>3502.2000000000003</v>
      </c>
    </row>
    <row r="303" spans="1:13" ht="14.4" customHeight="1" x14ac:dyDescent="0.3">
      <c r="A303" s="737" t="s">
        <v>2238</v>
      </c>
      <c r="B303" s="738" t="s">
        <v>3306</v>
      </c>
      <c r="C303" s="738" t="s">
        <v>2804</v>
      </c>
      <c r="D303" s="738" t="s">
        <v>2631</v>
      </c>
      <c r="E303" s="738" t="s">
        <v>2805</v>
      </c>
      <c r="F303" s="741">
        <v>6</v>
      </c>
      <c r="G303" s="741">
        <v>0</v>
      </c>
      <c r="H303" s="754"/>
      <c r="I303" s="741"/>
      <c r="J303" s="741"/>
      <c r="K303" s="754"/>
      <c r="L303" s="741">
        <v>6</v>
      </c>
      <c r="M303" s="742">
        <v>0</v>
      </c>
    </row>
    <row r="304" spans="1:13" ht="14.4" customHeight="1" x14ac:dyDescent="0.3">
      <c r="A304" s="737" t="s">
        <v>2238</v>
      </c>
      <c r="B304" s="738" t="s">
        <v>3306</v>
      </c>
      <c r="C304" s="738" t="s">
        <v>2633</v>
      </c>
      <c r="D304" s="738" t="s">
        <v>2631</v>
      </c>
      <c r="E304" s="738" t="s">
        <v>2634</v>
      </c>
      <c r="F304" s="741">
        <v>52</v>
      </c>
      <c r="G304" s="741">
        <v>87219.6</v>
      </c>
      <c r="H304" s="754">
        <v>1</v>
      </c>
      <c r="I304" s="741"/>
      <c r="J304" s="741"/>
      <c r="K304" s="754">
        <v>0</v>
      </c>
      <c r="L304" s="741">
        <v>52</v>
      </c>
      <c r="M304" s="742">
        <v>87219.6</v>
      </c>
    </row>
    <row r="305" spans="1:13" ht="14.4" customHeight="1" x14ac:dyDescent="0.3">
      <c r="A305" s="737" t="s">
        <v>2238</v>
      </c>
      <c r="B305" s="738" t="s">
        <v>3306</v>
      </c>
      <c r="C305" s="738" t="s">
        <v>2635</v>
      </c>
      <c r="D305" s="738" t="s">
        <v>2636</v>
      </c>
      <c r="E305" s="738" t="s">
        <v>2634</v>
      </c>
      <c r="F305" s="741">
        <v>2</v>
      </c>
      <c r="G305" s="741">
        <v>3354.6</v>
      </c>
      <c r="H305" s="754">
        <v>1</v>
      </c>
      <c r="I305" s="741"/>
      <c r="J305" s="741"/>
      <c r="K305" s="754">
        <v>0</v>
      </c>
      <c r="L305" s="741">
        <v>2</v>
      </c>
      <c r="M305" s="742">
        <v>3354.6</v>
      </c>
    </row>
    <row r="306" spans="1:13" ht="14.4" customHeight="1" x14ac:dyDescent="0.3">
      <c r="A306" s="737" t="s">
        <v>2238</v>
      </c>
      <c r="B306" s="738" t="s">
        <v>3306</v>
      </c>
      <c r="C306" s="738" t="s">
        <v>2806</v>
      </c>
      <c r="D306" s="738" t="s">
        <v>2640</v>
      </c>
      <c r="E306" s="738" t="s">
        <v>2803</v>
      </c>
      <c r="F306" s="741"/>
      <c r="G306" s="741"/>
      <c r="H306" s="754">
        <v>0</v>
      </c>
      <c r="I306" s="741">
        <v>6</v>
      </c>
      <c r="J306" s="741">
        <v>20127.54</v>
      </c>
      <c r="K306" s="754">
        <v>1</v>
      </c>
      <c r="L306" s="741">
        <v>6</v>
      </c>
      <c r="M306" s="742">
        <v>20127.54</v>
      </c>
    </row>
    <row r="307" spans="1:13" ht="14.4" customHeight="1" x14ac:dyDescent="0.3">
      <c r="A307" s="737" t="s">
        <v>2238</v>
      </c>
      <c r="B307" s="738" t="s">
        <v>3306</v>
      </c>
      <c r="C307" s="738" t="s">
        <v>2641</v>
      </c>
      <c r="D307" s="738" t="s">
        <v>2640</v>
      </c>
      <c r="E307" s="738" t="s">
        <v>2638</v>
      </c>
      <c r="F307" s="741"/>
      <c r="G307" s="741"/>
      <c r="H307" s="754">
        <v>0</v>
      </c>
      <c r="I307" s="741">
        <v>6</v>
      </c>
      <c r="J307" s="741">
        <v>5451.18</v>
      </c>
      <c r="K307" s="754">
        <v>1</v>
      </c>
      <c r="L307" s="741">
        <v>6</v>
      </c>
      <c r="M307" s="742">
        <v>5451.18</v>
      </c>
    </row>
    <row r="308" spans="1:13" ht="14.4" customHeight="1" x14ac:dyDescent="0.3">
      <c r="A308" s="737" t="s">
        <v>2238</v>
      </c>
      <c r="B308" s="738" t="s">
        <v>3306</v>
      </c>
      <c r="C308" s="738" t="s">
        <v>2807</v>
      </c>
      <c r="D308" s="738" t="s">
        <v>2640</v>
      </c>
      <c r="E308" s="738" t="s">
        <v>2634</v>
      </c>
      <c r="F308" s="741"/>
      <c r="G308" s="741"/>
      <c r="H308" s="754">
        <v>0</v>
      </c>
      <c r="I308" s="741">
        <v>12</v>
      </c>
      <c r="J308" s="741">
        <v>20127.599999999999</v>
      </c>
      <c r="K308" s="754">
        <v>1</v>
      </c>
      <c r="L308" s="741">
        <v>12</v>
      </c>
      <c r="M308" s="742">
        <v>20127.599999999999</v>
      </c>
    </row>
    <row r="309" spans="1:13" ht="14.4" customHeight="1" x14ac:dyDescent="0.3">
      <c r="A309" s="737" t="s">
        <v>2238</v>
      </c>
      <c r="B309" s="738" t="s">
        <v>3307</v>
      </c>
      <c r="C309" s="738" t="s">
        <v>2889</v>
      </c>
      <c r="D309" s="738" t="s">
        <v>2582</v>
      </c>
      <c r="E309" s="738" t="s">
        <v>2890</v>
      </c>
      <c r="F309" s="741">
        <v>24</v>
      </c>
      <c r="G309" s="741">
        <v>5584.32</v>
      </c>
      <c r="H309" s="754">
        <v>1</v>
      </c>
      <c r="I309" s="741"/>
      <c r="J309" s="741"/>
      <c r="K309" s="754">
        <v>0</v>
      </c>
      <c r="L309" s="741">
        <v>24</v>
      </c>
      <c r="M309" s="742">
        <v>5584.32</v>
      </c>
    </row>
    <row r="310" spans="1:13" ht="14.4" customHeight="1" x14ac:dyDescent="0.3">
      <c r="A310" s="737" t="s">
        <v>2238</v>
      </c>
      <c r="B310" s="738" t="s">
        <v>3307</v>
      </c>
      <c r="C310" s="738" t="s">
        <v>3123</v>
      </c>
      <c r="D310" s="738" t="s">
        <v>2591</v>
      </c>
      <c r="E310" s="738" t="s">
        <v>2984</v>
      </c>
      <c r="F310" s="741">
        <v>6</v>
      </c>
      <c r="G310" s="741">
        <v>5816.88</v>
      </c>
      <c r="H310" s="754">
        <v>1</v>
      </c>
      <c r="I310" s="741"/>
      <c r="J310" s="741"/>
      <c r="K310" s="754">
        <v>0</v>
      </c>
      <c r="L310" s="741">
        <v>6</v>
      </c>
      <c r="M310" s="742">
        <v>5816.88</v>
      </c>
    </row>
    <row r="311" spans="1:13" ht="14.4" customHeight="1" x14ac:dyDescent="0.3">
      <c r="A311" s="737" t="s">
        <v>2238</v>
      </c>
      <c r="B311" s="738" t="s">
        <v>3307</v>
      </c>
      <c r="C311" s="738" t="s">
        <v>3124</v>
      </c>
      <c r="D311" s="738" t="s">
        <v>2591</v>
      </c>
      <c r="E311" s="738" t="s">
        <v>2760</v>
      </c>
      <c r="F311" s="741">
        <v>48</v>
      </c>
      <c r="G311" s="741">
        <v>69803.040000000008</v>
      </c>
      <c r="H311" s="754">
        <v>1</v>
      </c>
      <c r="I311" s="741"/>
      <c r="J311" s="741"/>
      <c r="K311" s="754">
        <v>0</v>
      </c>
      <c r="L311" s="741">
        <v>48</v>
      </c>
      <c r="M311" s="742">
        <v>69803.040000000008</v>
      </c>
    </row>
    <row r="312" spans="1:13" ht="14.4" customHeight="1" x14ac:dyDescent="0.3">
      <c r="A312" s="737" t="s">
        <v>2238</v>
      </c>
      <c r="B312" s="738" t="s">
        <v>3307</v>
      </c>
      <c r="C312" s="738" t="s">
        <v>2747</v>
      </c>
      <c r="D312" s="738" t="s">
        <v>2582</v>
      </c>
      <c r="E312" s="738" t="s">
        <v>2748</v>
      </c>
      <c r="F312" s="741">
        <v>14</v>
      </c>
      <c r="G312" s="741">
        <v>27145.58</v>
      </c>
      <c r="H312" s="754">
        <v>1</v>
      </c>
      <c r="I312" s="741"/>
      <c r="J312" s="741"/>
      <c r="K312" s="754">
        <v>0</v>
      </c>
      <c r="L312" s="741">
        <v>14</v>
      </c>
      <c r="M312" s="742">
        <v>27145.58</v>
      </c>
    </row>
    <row r="313" spans="1:13" ht="14.4" customHeight="1" x14ac:dyDescent="0.3">
      <c r="A313" s="737" t="s">
        <v>2238</v>
      </c>
      <c r="B313" s="738" t="s">
        <v>3307</v>
      </c>
      <c r="C313" s="738" t="s">
        <v>2749</v>
      </c>
      <c r="D313" s="738" t="s">
        <v>2582</v>
      </c>
      <c r="E313" s="738" t="s">
        <v>2750</v>
      </c>
      <c r="F313" s="741">
        <v>12</v>
      </c>
      <c r="G313" s="741">
        <v>5817</v>
      </c>
      <c r="H313" s="754">
        <v>1</v>
      </c>
      <c r="I313" s="741"/>
      <c r="J313" s="741"/>
      <c r="K313" s="754">
        <v>0</v>
      </c>
      <c r="L313" s="741">
        <v>12</v>
      </c>
      <c r="M313" s="742">
        <v>5817</v>
      </c>
    </row>
    <row r="314" spans="1:13" ht="14.4" customHeight="1" x14ac:dyDescent="0.3">
      <c r="A314" s="737" t="s">
        <v>2238</v>
      </c>
      <c r="B314" s="738" t="s">
        <v>3307</v>
      </c>
      <c r="C314" s="738" t="s">
        <v>2751</v>
      </c>
      <c r="D314" s="738" t="s">
        <v>2582</v>
      </c>
      <c r="E314" s="738" t="s">
        <v>2752</v>
      </c>
      <c r="F314" s="741">
        <v>12</v>
      </c>
      <c r="G314" s="741">
        <v>11633.76</v>
      </c>
      <c r="H314" s="754">
        <v>1</v>
      </c>
      <c r="I314" s="741"/>
      <c r="J314" s="741"/>
      <c r="K314" s="754">
        <v>0</v>
      </c>
      <c r="L314" s="741">
        <v>12</v>
      </c>
      <c r="M314" s="742">
        <v>11633.76</v>
      </c>
    </row>
    <row r="315" spans="1:13" ht="14.4" customHeight="1" x14ac:dyDescent="0.3">
      <c r="A315" s="737" t="s">
        <v>2238</v>
      </c>
      <c r="B315" s="738" t="s">
        <v>3307</v>
      </c>
      <c r="C315" s="738" t="s">
        <v>2700</v>
      </c>
      <c r="D315" s="738" t="s">
        <v>2591</v>
      </c>
      <c r="E315" s="738" t="s">
        <v>2589</v>
      </c>
      <c r="F315" s="741">
        <v>24</v>
      </c>
      <c r="G315" s="741">
        <v>11634</v>
      </c>
      <c r="H315" s="754">
        <v>1</v>
      </c>
      <c r="I315" s="741"/>
      <c r="J315" s="741"/>
      <c r="K315" s="754">
        <v>0</v>
      </c>
      <c r="L315" s="741">
        <v>24</v>
      </c>
      <c r="M315" s="742">
        <v>11634</v>
      </c>
    </row>
    <row r="316" spans="1:13" ht="14.4" customHeight="1" x14ac:dyDescent="0.3">
      <c r="A316" s="737" t="s">
        <v>2238</v>
      </c>
      <c r="B316" s="738" t="s">
        <v>3307</v>
      </c>
      <c r="C316" s="738" t="s">
        <v>2755</v>
      </c>
      <c r="D316" s="738" t="s">
        <v>2585</v>
      </c>
      <c r="E316" s="738" t="s">
        <v>2756</v>
      </c>
      <c r="F316" s="741">
        <v>24</v>
      </c>
      <c r="G316" s="741">
        <v>23267.52</v>
      </c>
      <c r="H316" s="754">
        <v>1</v>
      </c>
      <c r="I316" s="741"/>
      <c r="J316" s="741"/>
      <c r="K316" s="754">
        <v>0</v>
      </c>
      <c r="L316" s="741">
        <v>24</v>
      </c>
      <c r="M316" s="742">
        <v>23267.52</v>
      </c>
    </row>
    <row r="317" spans="1:13" ht="14.4" customHeight="1" x14ac:dyDescent="0.3">
      <c r="A317" s="737" t="s">
        <v>2238</v>
      </c>
      <c r="B317" s="738" t="s">
        <v>3307</v>
      </c>
      <c r="C317" s="738" t="s">
        <v>2587</v>
      </c>
      <c r="D317" s="738" t="s">
        <v>2588</v>
      </c>
      <c r="E317" s="738" t="s">
        <v>2589</v>
      </c>
      <c r="F317" s="741"/>
      <c r="G317" s="741"/>
      <c r="H317" s="754">
        <v>0</v>
      </c>
      <c r="I317" s="741">
        <v>28</v>
      </c>
      <c r="J317" s="741">
        <v>13573</v>
      </c>
      <c r="K317" s="754">
        <v>1</v>
      </c>
      <c r="L317" s="741">
        <v>28</v>
      </c>
      <c r="M317" s="742">
        <v>13573</v>
      </c>
    </row>
    <row r="318" spans="1:13" ht="14.4" customHeight="1" x14ac:dyDescent="0.3">
      <c r="A318" s="737" t="s">
        <v>2238</v>
      </c>
      <c r="B318" s="738" t="s">
        <v>3307</v>
      </c>
      <c r="C318" s="738" t="s">
        <v>2983</v>
      </c>
      <c r="D318" s="738" t="s">
        <v>2588</v>
      </c>
      <c r="E318" s="738" t="s">
        <v>2984</v>
      </c>
      <c r="F318" s="741"/>
      <c r="G318" s="741"/>
      <c r="H318" s="754">
        <v>0</v>
      </c>
      <c r="I318" s="741">
        <v>12</v>
      </c>
      <c r="J318" s="741">
        <v>11633.76</v>
      </c>
      <c r="K318" s="754">
        <v>1</v>
      </c>
      <c r="L318" s="741">
        <v>12</v>
      </c>
      <c r="M318" s="742">
        <v>11633.76</v>
      </c>
    </row>
    <row r="319" spans="1:13" ht="14.4" customHeight="1" x14ac:dyDescent="0.3">
      <c r="A319" s="737" t="s">
        <v>2238</v>
      </c>
      <c r="B319" s="738" t="s">
        <v>3307</v>
      </c>
      <c r="C319" s="738" t="s">
        <v>2891</v>
      </c>
      <c r="D319" s="738" t="s">
        <v>2588</v>
      </c>
      <c r="E319" s="738" t="s">
        <v>2743</v>
      </c>
      <c r="F319" s="741"/>
      <c r="G319" s="741"/>
      <c r="H319" s="754">
        <v>0</v>
      </c>
      <c r="I319" s="741">
        <v>16</v>
      </c>
      <c r="J319" s="741">
        <v>31023.52</v>
      </c>
      <c r="K319" s="754">
        <v>1</v>
      </c>
      <c r="L319" s="741">
        <v>16</v>
      </c>
      <c r="M319" s="742">
        <v>31023.52</v>
      </c>
    </row>
    <row r="320" spans="1:13" ht="14.4" customHeight="1" x14ac:dyDescent="0.3">
      <c r="A320" s="737" t="s">
        <v>2238</v>
      </c>
      <c r="B320" s="738" t="s">
        <v>3308</v>
      </c>
      <c r="C320" s="738" t="s">
        <v>2958</v>
      </c>
      <c r="D320" s="738" t="s">
        <v>2741</v>
      </c>
      <c r="E320" s="738" t="s">
        <v>2737</v>
      </c>
      <c r="F320" s="741">
        <v>6</v>
      </c>
      <c r="G320" s="741">
        <v>5816.88</v>
      </c>
      <c r="H320" s="754">
        <v>1</v>
      </c>
      <c r="I320" s="741"/>
      <c r="J320" s="741"/>
      <c r="K320" s="754">
        <v>0</v>
      </c>
      <c r="L320" s="741">
        <v>6</v>
      </c>
      <c r="M320" s="742">
        <v>5816.88</v>
      </c>
    </row>
    <row r="321" spans="1:13" ht="14.4" customHeight="1" x14ac:dyDescent="0.3">
      <c r="A321" s="737" t="s">
        <v>2238</v>
      </c>
      <c r="B321" s="738" t="s">
        <v>3308</v>
      </c>
      <c r="C321" s="738" t="s">
        <v>2574</v>
      </c>
      <c r="D321" s="738" t="s">
        <v>2575</v>
      </c>
      <c r="E321" s="738" t="s">
        <v>2576</v>
      </c>
      <c r="F321" s="741">
        <v>6</v>
      </c>
      <c r="G321" s="741">
        <v>4524.24</v>
      </c>
      <c r="H321" s="754">
        <v>0.33333333333333331</v>
      </c>
      <c r="I321" s="741">
        <v>12</v>
      </c>
      <c r="J321" s="741">
        <v>9048.48</v>
      </c>
      <c r="K321" s="754">
        <v>0.66666666666666663</v>
      </c>
      <c r="L321" s="741">
        <v>18</v>
      </c>
      <c r="M321" s="742">
        <v>13572.72</v>
      </c>
    </row>
    <row r="322" spans="1:13" ht="14.4" customHeight="1" x14ac:dyDescent="0.3">
      <c r="A322" s="737" t="s">
        <v>2238</v>
      </c>
      <c r="B322" s="738" t="s">
        <v>3308</v>
      </c>
      <c r="C322" s="738" t="s">
        <v>2738</v>
      </c>
      <c r="D322" s="738" t="s">
        <v>2575</v>
      </c>
      <c r="E322" s="738" t="s">
        <v>2739</v>
      </c>
      <c r="F322" s="741"/>
      <c r="G322" s="741"/>
      <c r="H322" s="754">
        <v>0</v>
      </c>
      <c r="I322" s="741">
        <v>15</v>
      </c>
      <c r="J322" s="741">
        <v>22621.199999999997</v>
      </c>
      <c r="K322" s="754">
        <v>1</v>
      </c>
      <c r="L322" s="741">
        <v>15</v>
      </c>
      <c r="M322" s="742">
        <v>22621.199999999997</v>
      </c>
    </row>
    <row r="323" spans="1:13" ht="14.4" customHeight="1" x14ac:dyDescent="0.3">
      <c r="A323" s="737" t="s">
        <v>2238</v>
      </c>
      <c r="B323" s="738" t="s">
        <v>2126</v>
      </c>
      <c r="C323" s="738" t="s">
        <v>1358</v>
      </c>
      <c r="D323" s="738" t="s">
        <v>2127</v>
      </c>
      <c r="E323" s="738" t="s">
        <v>2128</v>
      </c>
      <c r="F323" s="741"/>
      <c r="G323" s="741"/>
      <c r="H323" s="754"/>
      <c r="I323" s="741">
        <v>56</v>
      </c>
      <c r="J323" s="741">
        <v>0</v>
      </c>
      <c r="K323" s="754"/>
      <c r="L323" s="741">
        <v>56</v>
      </c>
      <c r="M323" s="742">
        <v>0</v>
      </c>
    </row>
    <row r="324" spans="1:13" ht="14.4" customHeight="1" x14ac:dyDescent="0.3">
      <c r="A324" s="737" t="s">
        <v>2238</v>
      </c>
      <c r="B324" s="738" t="s">
        <v>3313</v>
      </c>
      <c r="C324" s="738" t="s">
        <v>3158</v>
      </c>
      <c r="D324" s="738" t="s">
        <v>3159</v>
      </c>
      <c r="E324" s="738" t="s">
        <v>3160</v>
      </c>
      <c r="F324" s="741"/>
      <c r="G324" s="741"/>
      <c r="H324" s="754">
        <v>0</v>
      </c>
      <c r="I324" s="741">
        <v>6</v>
      </c>
      <c r="J324" s="741">
        <v>724.62</v>
      </c>
      <c r="K324" s="754">
        <v>1</v>
      </c>
      <c r="L324" s="741">
        <v>6</v>
      </c>
      <c r="M324" s="742">
        <v>724.62</v>
      </c>
    </row>
    <row r="325" spans="1:13" ht="14.4" customHeight="1" x14ac:dyDescent="0.3">
      <c r="A325" s="737" t="s">
        <v>2238</v>
      </c>
      <c r="B325" s="738" t="s">
        <v>3309</v>
      </c>
      <c r="C325" s="738" t="s">
        <v>2617</v>
      </c>
      <c r="D325" s="738" t="s">
        <v>2618</v>
      </c>
      <c r="E325" s="738" t="s">
        <v>2619</v>
      </c>
      <c r="F325" s="741"/>
      <c r="G325" s="741"/>
      <c r="H325" s="754">
        <v>0</v>
      </c>
      <c r="I325" s="741">
        <v>4</v>
      </c>
      <c r="J325" s="741">
        <v>420.32</v>
      </c>
      <c r="K325" s="754">
        <v>1</v>
      </c>
      <c r="L325" s="741">
        <v>4</v>
      </c>
      <c r="M325" s="742">
        <v>420.32</v>
      </c>
    </row>
    <row r="326" spans="1:13" ht="14.4" customHeight="1" x14ac:dyDescent="0.3">
      <c r="A326" s="737" t="s">
        <v>2238</v>
      </c>
      <c r="B326" s="738" t="s">
        <v>3310</v>
      </c>
      <c r="C326" s="738" t="s">
        <v>2593</v>
      </c>
      <c r="D326" s="738" t="s">
        <v>2294</v>
      </c>
      <c r="E326" s="738" t="s">
        <v>2594</v>
      </c>
      <c r="F326" s="741"/>
      <c r="G326" s="741"/>
      <c r="H326" s="754">
        <v>0</v>
      </c>
      <c r="I326" s="741">
        <v>1</v>
      </c>
      <c r="J326" s="741">
        <v>537.12</v>
      </c>
      <c r="K326" s="754">
        <v>1</v>
      </c>
      <c r="L326" s="741">
        <v>1</v>
      </c>
      <c r="M326" s="742">
        <v>537.12</v>
      </c>
    </row>
    <row r="327" spans="1:13" ht="14.4" customHeight="1" x14ac:dyDescent="0.3">
      <c r="A327" s="737" t="s">
        <v>2238</v>
      </c>
      <c r="B327" s="738" t="s">
        <v>3310</v>
      </c>
      <c r="C327" s="738" t="s">
        <v>2293</v>
      </c>
      <c r="D327" s="738" t="s">
        <v>2294</v>
      </c>
      <c r="E327" s="738" t="s">
        <v>2295</v>
      </c>
      <c r="F327" s="741"/>
      <c r="G327" s="741"/>
      <c r="H327" s="754">
        <v>0</v>
      </c>
      <c r="I327" s="741">
        <v>14</v>
      </c>
      <c r="J327" s="741">
        <v>11878.859999999999</v>
      </c>
      <c r="K327" s="754">
        <v>1</v>
      </c>
      <c r="L327" s="741">
        <v>14</v>
      </c>
      <c r="M327" s="742">
        <v>11878.859999999999</v>
      </c>
    </row>
    <row r="328" spans="1:13" ht="14.4" customHeight="1" x14ac:dyDescent="0.3">
      <c r="A328" s="737" t="s">
        <v>2238</v>
      </c>
      <c r="B328" s="738" t="s">
        <v>2136</v>
      </c>
      <c r="C328" s="738" t="s">
        <v>2643</v>
      </c>
      <c r="D328" s="738" t="s">
        <v>2644</v>
      </c>
      <c r="E328" s="738" t="s">
        <v>2645</v>
      </c>
      <c r="F328" s="741">
        <v>6</v>
      </c>
      <c r="G328" s="741">
        <v>0</v>
      </c>
      <c r="H328" s="754"/>
      <c r="I328" s="741"/>
      <c r="J328" s="741"/>
      <c r="K328" s="754"/>
      <c r="L328" s="741">
        <v>6</v>
      </c>
      <c r="M328" s="742">
        <v>0</v>
      </c>
    </row>
    <row r="329" spans="1:13" ht="14.4" customHeight="1" x14ac:dyDescent="0.3">
      <c r="A329" s="737" t="s">
        <v>2238</v>
      </c>
      <c r="B329" s="738" t="s">
        <v>2136</v>
      </c>
      <c r="C329" s="738" t="s">
        <v>2646</v>
      </c>
      <c r="D329" s="738" t="s">
        <v>2647</v>
      </c>
      <c r="E329" s="738" t="s">
        <v>2648</v>
      </c>
      <c r="F329" s="741">
        <v>18</v>
      </c>
      <c r="G329" s="741">
        <v>15439.5</v>
      </c>
      <c r="H329" s="754">
        <v>1</v>
      </c>
      <c r="I329" s="741"/>
      <c r="J329" s="741"/>
      <c r="K329" s="754">
        <v>0</v>
      </c>
      <c r="L329" s="741">
        <v>18</v>
      </c>
      <c r="M329" s="742">
        <v>15439.5</v>
      </c>
    </row>
    <row r="330" spans="1:13" ht="14.4" customHeight="1" x14ac:dyDescent="0.3">
      <c r="A330" s="737" t="s">
        <v>2238</v>
      </c>
      <c r="B330" s="738" t="s">
        <v>2136</v>
      </c>
      <c r="C330" s="738" t="s">
        <v>2649</v>
      </c>
      <c r="D330" s="738" t="s">
        <v>2647</v>
      </c>
      <c r="E330" s="738" t="s">
        <v>2650</v>
      </c>
      <c r="F330" s="741">
        <v>26</v>
      </c>
      <c r="G330" s="741">
        <v>44600.4</v>
      </c>
      <c r="H330" s="754">
        <v>1</v>
      </c>
      <c r="I330" s="741"/>
      <c r="J330" s="741"/>
      <c r="K330" s="754">
        <v>0</v>
      </c>
      <c r="L330" s="741">
        <v>26</v>
      </c>
      <c r="M330" s="742">
        <v>44600.4</v>
      </c>
    </row>
    <row r="331" spans="1:13" ht="14.4" customHeight="1" x14ac:dyDescent="0.3">
      <c r="A331" s="737" t="s">
        <v>2238</v>
      </c>
      <c r="B331" s="738" t="s">
        <v>2136</v>
      </c>
      <c r="C331" s="738" t="s">
        <v>2824</v>
      </c>
      <c r="D331" s="738" t="s">
        <v>2825</v>
      </c>
      <c r="E331" s="738" t="s">
        <v>2650</v>
      </c>
      <c r="F331" s="741">
        <v>24</v>
      </c>
      <c r="G331" s="741">
        <v>41171.520000000004</v>
      </c>
      <c r="H331" s="754">
        <v>1</v>
      </c>
      <c r="I331" s="741"/>
      <c r="J331" s="741"/>
      <c r="K331" s="754">
        <v>0</v>
      </c>
      <c r="L331" s="741">
        <v>24</v>
      </c>
      <c r="M331" s="742">
        <v>41171.520000000004</v>
      </c>
    </row>
    <row r="332" spans="1:13" ht="14.4" customHeight="1" x14ac:dyDescent="0.3">
      <c r="A332" s="737" t="s">
        <v>2238</v>
      </c>
      <c r="B332" s="738" t="s">
        <v>2136</v>
      </c>
      <c r="C332" s="738" t="s">
        <v>2828</v>
      </c>
      <c r="D332" s="738" t="s">
        <v>2137</v>
      </c>
      <c r="E332" s="738" t="s">
        <v>2650</v>
      </c>
      <c r="F332" s="741"/>
      <c r="G332" s="741"/>
      <c r="H332" s="754">
        <v>0</v>
      </c>
      <c r="I332" s="741">
        <v>6</v>
      </c>
      <c r="J332" s="741">
        <v>7174.5</v>
      </c>
      <c r="K332" s="754">
        <v>1</v>
      </c>
      <c r="L332" s="741">
        <v>6</v>
      </c>
      <c r="M332" s="742">
        <v>7174.5</v>
      </c>
    </row>
    <row r="333" spans="1:13" ht="14.4" customHeight="1" x14ac:dyDescent="0.3">
      <c r="A333" s="737" t="s">
        <v>2238</v>
      </c>
      <c r="B333" s="738" t="s">
        <v>2136</v>
      </c>
      <c r="C333" s="738" t="s">
        <v>1477</v>
      </c>
      <c r="D333" s="738" t="s">
        <v>2137</v>
      </c>
      <c r="E333" s="738" t="s">
        <v>2138</v>
      </c>
      <c r="F333" s="741"/>
      <c r="G333" s="741"/>
      <c r="H333" s="754">
        <v>0</v>
      </c>
      <c r="I333" s="741">
        <v>6</v>
      </c>
      <c r="J333" s="741">
        <v>1793.6399999999999</v>
      </c>
      <c r="K333" s="754">
        <v>1</v>
      </c>
      <c r="L333" s="741">
        <v>6</v>
      </c>
      <c r="M333" s="742">
        <v>1793.6399999999999</v>
      </c>
    </row>
    <row r="334" spans="1:13" ht="14.4" customHeight="1" x14ac:dyDescent="0.3">
      <c r="A334" s="737" t="s">
        <v>2238</v>
      </c>
      <c r="B334" s="738" t="s">
        <v>2149</v>
      </c>
      <c r="C334" s="738" t="s">
        <v>2531</v>
      </c>
      <c r="D334" s="738" t="s">
        <v>2532</v>
      </c>
      <c r="E334" s="738" t="s">
        <v>2059</v>
      </c>
      <c r="F334" s="741">
        <v>4</v>
      </c>
      <c r="G334" s="741">
        <v>0</v>
      </c>
      <c r="H334" s="754"/>
      <c r="I334" s="741"/>
      <c r="J334" s="741"/>
      <c r="K334" s="754"/>
      <c r="L334" s="741">
        <v>4</v>
      </c>
      <c r="M334" s="742">
        <v>0</v>
      </c>
    </row>
    <row r="335" spans="1:13" ht="14.4" customHeight="1" x14ac:dyDescent="0.3">
      <c r="A335" s="737" t="s">
        <v>2238</v>
      </c>
      <c r="B335" s="738" t="s">
        <v>2149</v>
      </c>
      <c r="C335" s="738" t="s">
        <v>3176</v>
      </c>
      <c r="D335" s="738" t="s">
        <v>2513</v>
      </c>
      <c r="E335" s="738" t="s">
        <v>3073</v>
      </c>
      <c r="F335" s="741">
        <v>2</v>
      </c>
      <c r="G335" s="741">
        <v>0</v>
      </c>
      <c r="H335" s="754"/>
      <c r="I335" s="741"/>
      <c r="J335" s="741"/>
      <c r="K335" s="754"/>
      <c r="L335" s="741">
        <v>2</v>
      </c>
      <c r="M335" s="742">
        <v>0</v>
      </c>
    </row>
    <row r="336" spans="1:13" ht="14.4" customHeight="1" x14ac:dyDescent="0.3">
      <c r="A336" s="737" t="s">
        <v>2238</v>
      </c>
      <c r="B336" s="738" t="s">
        <v>2157</v>
      </c>
      <c r="C336" s="738" t="s">
        <v>3121</v>
      </c>
      <c r="D336" s="738" t="s">
        <v>3122</v>
      </c>
      <c r="E336" s="738" t="s">
        <v>2059</v>
      </c>
      <c r="F336" s="741"/>
      <c r="G336" s="741"/>
      <c r="H336" s="754">
        <v>0</v>
      </c>
      <c r="I336" s="741">
        <v>3</v>
      </c>
      <c r="J336" s="741">
        <v>255.48</v>
      </c>
      <c r="K336" s="754">
        <v>1</v>
      </c>
      <c r="L336" s="741">
        <v>3</v>
      </c>
      <c r="M336" s="742">
        <v>255.48</v>
      </c>
    </row>
    <row r="337" spans="1:13" ht="14.4" customHeight="1" x14ac:dyDescent="0.3">
      <c r="A337" s="737" t="s">
        <v>2238</v>
      </c>
      <c r="B337" s="738" t="s">
        <v>3329</v>
      </c>
      <c r="C337" s="738" t="s">
        <v>3085</v>
      </c>
      <c r="D337" s="738" t="s">
        <v>3086</v>
      </c>
      <c r="E337" s="738" t="s">
        <v>3087</v>
      </c>
      <c r="F337" s="741"/>
      <c r="G337" s="741"/>
      <c r="H337" s="754">
        <v>0</v>
      </c>
      <c r="I337" s="741">
        <v>6</v>
      </c>
      <c r="J337" s="741">
        <v>3370.56</v>
      </c>
      <c r="K337" s="754">
        <v>1</v>
      </c>
      <c r="L337" s="741">
        <v>6</v>
      </c>
      <c r="M337" s="742">
        <v>3370.56</v>
      </c>
    </row>
    <row r="338" spans="1:13" ht="14.4" customHeight="1" x14ac:dyDescent="0.3">
      <c r="A338" s="737" t="s">
        <v>2238</v>
      </c>
      <c r="B338" s="738" t="s">
        <v>3311</v>
      </c>
      <c r="C338" s="738" t="s">
        <v>2440</v>
      </c>
      <c r="D338" s="738" t="s">
        <v>2333</v>
      </c>
      <c r="E338" s="738" t="s">
        <v>2441</v>
      </c>
      <c r="F338" s="741">
        <v>2</v>
      </c>
      <c r="G338" s="741">
        <v>100.64</v>
      </c>
      <c r="H338" s="754">
        <v>1</v>
      </c>
      <c r="I338" s="741"/>
      <c r="J338" s="741"/>
      <c r="K338" s="754">
        <v>0</v>
      </c>
      <c r="L338" s="741">
        <v>2</v>
      </c>
      <c r="M338" s="742">
        <v>100.64</v>
      </c>
    </row>
    <row r="339" spans="1:13" ht="14.4" customHeight="1" x14ac:dyDescent="0.3">
      <c r="A339" s="737" t="s">
        <v>2238</v>
      </c>
      <c r="B339" s="738" t="s">
        <v>3311</v>
      </c>
      <c r="C339" s="738" t="s">
        <v>2855</v>
      </c>
      <c r="D339" s="738" t="s">
        <v>2856</v>
      </c>
      <c r="E339" s="738" t="s">
        <v>2441</v>
      </c>
      <c r="F339" s="741">
        <v>12</v>
      </c>
      <c r="G339" s="741">
        <v>603.84</v>
      </c>
      <c r="H339" s="754">
        <v>1</v>
      </c>
      <c r="I339" s="741"/>
      <c r="J339" s="741"/>
      <c r="K339" s="754">
        <v>0</v>
      </c>
      <c r="L339" s="741">
        <v>12</v>
      </c>
      <c r="M339" s="742">
        <v>603.84</v>
      </c>
    </row>
    <row r="340" spans="1:13" ht="14.4" customHeight="1" x14ac:dyDescent="0.3">
      <c r="A340" s="737" t="s">
        <v>2238</v>
      </c>
      <c r="B340" s="738" t="s">
        <v>3311</v>
      </c>
      <c r="C340" s="738" t="s">
        <v>2857</v>
      </c>
      <c r="D340" s="738" t="s">
        <v>2858</v>
      </c>
      <c r="E340" s="738" t="s">
        <v>2859</v>
      </c>
      <c r="F340" s="741">
        <v>20</v>
      </c>
      <c r="G340" s="741">
        <v>1998.8</v>
      </c>
      <c r="H340" s="754">
        <v>1</v>
      </c>
      <c r="I340" s="741"/>
      <c r="J340" s="741"/>
      <c r="K340" s="754">
        <v>0</v>
      </c>
      <c r="L340" s="741">
        <v>20</v>
      </c>
      <c r="M340" s="742">
        <v>1998.8</v>
      </c>
    </row>
    <row r="341" spans="1:13" ht="14.4" customHeight="1" x14ac:dyDescent="0.3">
      <c r="A341" s="737" t="s">
        <v>2238</v>
      </c>
      <c r="B341" s="738" t="s">
        <v>3324</v>
      </c>
      <c r="C341" s="738" t="s">
        <v>2869</v>
      </c>
      <c r="D341" s="738" t="s">
        <v>2870</v>
      </c>
      <c r="E341" s="738" t="s">
        <v>2871</v>
      </c>
      <c r="F341" s="741"/>
      <c r="G341" s="741"/>
      <c r="H341" s="754">
        <v>0</v>
      </c>
      <c r="I341" s="741">
        <v>4</v>
      </c>
      <c r="J341" s="741">
        <v>261.44</v>
      </c>
      <c r="K341" s="754">
        <v>1</v>
      </c>
      <c r="L341" s="741">
        <v>4</v>
      </c>
      <c r="M341" s="742">
        <v>261.44</v>
      </c>
    </row>
    <row r="342" spans="1:13" ht="14.4" customHeight="1" x14ac:dyDescent="0.3">
      <c r="A342" s="737" t="s">
        <v>2239</v>
      </c>
      <c r="B342" s="738" t="s">
        <v>3330</v>
      </c>
      <c r="C342" s="738" t="s">
        <v>2464</v>
      </c>
      <c r="D342" s="738" t="s">
        <v>2465</v>
      </c>
      <c r="E342" s="738" t="s">
        <v>2466</v>
      </c>
      <c r="F342" s="741"/>
      <c r="G342" s="741"/>
      <c r="H342" s="754">
        <v>0</v>
      </c>
      <c r="I342" s="741">
        <v>1</v>
      </c>
      <c r="J342" s="741">
        <v>524.45000000000005</v>
      </c>
      <c r="K342" s="754">
        <v>1</v>
      </c>
      <c r="L342" s="741">
        <v>1</v>
      </c>
      <c r="M342" s="742">
        <v>524.45000000000005</v>
      </c>
    </row>
    <row r="343" spans="1:13" ht="14.4" customHeight="1" x14ac:dyDescent="0.3">
      <c r="A343" s="737" t="s">
        <v>2239</v>
      </c>
      <c r="B343" s="738" t="s">
        <v>3321</v>
      </c>
      <c r="C343" s="738" t="s">
        <v>2443</v>
      </c>
      <c r="D343" s="738" t="s">
        <v>2444</v>
      </c>
      <c r="E343" s="738" t="s">
        <v>2445</v>
      </c>
      <c r="F343" s="741"/>
      <c r="G343" s="741"/>
      <c r="H343" s="754">
        <v>0</v>
      </c>
      <c r="I343" s="741">
        <v>2</v>
      </c>
      <c r="J343" s="741">
        <v>18.8</v>
      </c>
      <c r="K343" s="754">
        <v>1</v>
      </c>
      <c r="L343" s="741">
        <v>2</v>
      </c>
      <c r="M343" s="742">
        <v>18.8</v>
      </c>
    </row>
    <row r="344" spans="1:13" ht="14.4" customHeight="1" x14ac:dyDescent="0.3">
      <c r="A344" s="737" t="s">
        <v>2239</v>
      </c>
      <c r="B344" s="738" t="s">
        <v>2149</v>
      </c>
      <c r="C344" s="738" t="s">
        <v>2470</v>
      </c>
      <c r="D344" s="738" t="s">
        <v>2270</v>
      </c>
      <c r="E344" s="738" t="s">
        <v>2150</v>
      </c>
      <c r="F344" s="741">
        <v>2</v>
      </c>
      <c r="G344" s="741">
        <v>0</v>
      </c>
      <c r="H344" s="754"/>
      <c r="I344" s="741"/>
      <c r="J344" s="741"/>
      <c r="K344" s="754"/>
      <c r="L344" s="741">
        <v>2</v>
      </c>
      <c r="M344" s="742">
        <v>0</v>
      </c>
    </row>
    <row r="345" spans="1:13" ht="14.4" customHeight="1" x14ac:dyDescent="0.3">
      <c r="A345" s="737" t="s">
        <v>2239</v>
      </c>
      <c r="B345" s="738" t="s">
        <v>2157</v>
      </c>
      <c r="C345" s="738" t="s">
        <v>2449</v>
      </c>
      <c r="D345" s="738" t="s">
        <v>2158</v>
      </c>
      <c r="E345" s="738" t="s">
        <v>2282</v>
      </c>
      <c r="F345" s="741"/>
      <c r="G345" s="741"/>
      <c r="H345" s="754">
        <v>0</v>
      </c>
      <c r="I345" s="741">
        <v>6</v>
      </c>
      <c r="J345" s="741">
        <v>953.76</v>
      </c>
      <c r="K345" s="754">
        <v>1</v>
      </c>
      <c r="L345" s="741">
        <v>6</v>
      </c>
      <c r="M345" s="742">
        <v>953.76</v>
      </c>
    </row>
    <row r="346" spans="1:13" ht="14.4" customHeight="1" x14ac:dyDescent="0.3">
      <c r="A346" s="737" t="s">
        <v>2240</v>
      </c>
      <c r="B346" s="738" t="s">
        <v>3326</v>
      </c>
      <c r="C346" s="738" t="s">
        <v>2359</v>
      </c>
      <c r="D346" s="738" t="s">
        <v>2340</v>
      </c>
      <c r="E346" s="738" t="s">
        <v>2360</v>
      </c>
      <c r="F346" s="741"/>
      <c r="G346" s="741"/>
      <c r="H346" s="754">
        <v>0</v>
      </c>
      <c r="I346" s="741">
        <v>2</v>
      </c>
      <c r="J346" s="741">
        <v>141.08000000000001</v>
      </c>
      <c r="K346" s="754">
        <v>1</v>
      </c>
      <c r="L346" s="741">
        <v>2</v>
      </c>
      <c r="M346" s="742">
        <v>141.08000000000001</v>
      </c>
    </row>
    <row r="347" spans="1:13" ht="14.4" customHeight="1" x14ac:dyDescent="0.3">
      <c r="A347" s="737" t="s">
        <v>2241</v>
      </c>
      <c r="B347" s="738" t="s">
        <v>2192</v>
      </c>
      <c r="C347" s="738" t="s">
        <v>2304</v>
      </c>
      <c r="D347" s="738" t="s">
        <v>1216</v>
      </c>
      <c r="E347" s="738" t="s">
        <v>2193</v>
      </c>
      <c r="F347" s="741"/>
      <c r="G347" s="741"/>
      <c r="H347" s="754">
        <v>0</v>
      </c>
      <c r="I347" s="741">
        <v>1</v>
      </c>
      <c r="J347" s="741">
        <v>48.42</v>
      </c>
      <c r="K347" s="754">
        <v>1</v>
      </c>
      <c r="L347" s="741">
        <v>1</v>
      </c>
      <c r="M347" s="742">
        <v>48.42</v>
      </c>
    </row>
    <row r="348" spans="1:13" ht="14.4" customHeight="1" x14ac:dyDescent="0.3">
      <c r="A348" s="737" t="s">
        <v>2243</v>
      </c>
      <c r="B348" s="738" t="s">
        <v>3326</v>
      </c>
      <c r="C348" s="738" t="s">
        <v>2339</v>
      </c>
      <c r="D348" s="738" t="s">
        <v>2340</v>
      </c>
      <c r="E348" s="738" t="s">
        <v>2341</v>
      </c>
      <c r="F348" s="741"/>
      <c r="G348" s="741"/>
      <c r="H348" s="754">
        <v>0</v>
      </c>
      <c r="I348" s="741">
        <v>2</v>
      </c>
      <c r="J348" s="741">
        <v>282.18</v>
      </c>
      <c r="K348" s="754">
        <v>1</v>
      </c>
      <c r="L348" s="741">
        <v>2</v>
      </c>
      <c r="M348" s="742">
        <v>282.18</v>
      </c>
    </row>
    <row r="349" spans="1:13" ht="14.4" customHeight="1" x14ac:dyDescent="0.3">
      <c r="A349" s="737" t="s">
        <v>2244</v>
      </c>
      <c r="B349" s="738" t="s">
        <v>2041</v>
      </c>
      <c r="C349" s="738" t="s">
        <v>2488</v>
      </c>
      <c r="D349" s="738" t="s">
        <v>2489</v>
      </c>
      <c r="E349" s="738" t="s">
        <v>2490</v>
      </c>
      <c r="F349" s="741">
        <v>2</v>
      </c>
      <c r="G349" s="741">
        <v>0</v>
      </c>
      <c r="H349" s="754"/>
      <c r="I349" s="741"/>
      <c r="J349" s="741"/>
      <c r="K349" s="754"/>
      <c r="L349" s="741">
        <v>2</v>
      </c>
      <c r="M349" s="742">
        <v>0</v>
      </c>
    </row>
    <row r="350" spans="1:13" ht="14.4" customHeight="1" x14ac:dyDescent="0.3">
      <c r="A350" s="737" t="s">
        <v>2245</v>
      </c>
      <c r="B350" s="738" t="s">
        <v>2126</v>
      </c>
      <c r="C350" s="738" t="s">
        <v>1358</v>
      </c>
      <c r="D350" s="738" t="s">
        <v>2127</v>
      </c>
      <c r="E350" s="738" t="s">
        <v>2128</v>
      </c>
      <c r="F350" s="741"/>
      <c r="G350" s="741"/>
      <c r="H350" s="754"/>
      <c r="I350" s="741">
        <v>4</v>
      </c>
      <c r="J350" s="741">
        <v>0</v>
      </c>
      <c r="K350" s="754"/>
      <c r="L350" s="741">
        <v>4</v>
      </c>
      <c r="M350" s="742">
        <v>0</v>
      </c>
    </row>
    <row r="351" spans="1:13" ht="14.4" customHeight="1" x14ac:dyDescent="0.3">
      <c r="A351" s="737" t="s">
        <v>2245</v>
      </c>
      <c r="B351" s="738" t="s">
        <v>3331</v>
      </c>
      <c r="C351" s="738" t="s">
        <v>2507</v>
      </c>
      <c r="D351" s="738" t="s">
        <v>2508</v>
      </c>
      <c r="E351" s="738" t="s">
        <v>2509</v>
      </c>
      <c r="F351" s="741">
        <v>2</v>
      </c>
      <c r="G351" s="741">
        <v>1145.74</v>
      </c>
      <c r="H351" s="754">
        <v>1</v>
      </c>
      <c r="I351" s="741"/>
      <c r="J351" s="741"/>
      <c r="K351" s="754">
        <v>0</v>
      </c>
      <c r="L351" s="741">
        <v>2</v>
      </c>
      <c r="M351" s="742">
        <v>1145.74</v>
      </c>
    </row>
    <row r="352" spans="1:13" ht="14.4" customHeight="1" thickBot="1" x14ac:dyDescent="0.35">
      <c r="A352" s="743" t="s">
        <v>2245</v>
      </c>
      <c r="B352" s="744" t="s">
        <v>3331</v>
      </c>
      <c r="C352" s="744" t="s">
        <v>2510</v>
      </c>
      <c r="D352" s="744" t="s">
        <v>2508</v>
      </c>
      <c r="E352" s="744" t="s">
        <v>2509</v>
      </c>
      <c r="F352" s="747">
        <v>2</v>
      </c>
      <c r="G352" s="747">
        <v>1145.74</v>
      </c>
      <c r="H352" s="755">
        <v>1</v>
      </c>
      <c r="I352" s="747"/>
      <c r="J352" s="747"/>
      <c r="K352" s="755">
        <v>0</v>
      </c>
      <c r="L352" s="747">
        <v>2</v>
      </c>
      <c r="M352" s="748">
        <v>1145.74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8" t="s">
        <v>178</v>
      </c>
      <c r="B1" s="569"/>
      <c r="C1" s="569"/>
      <c r="D1" s="569"/>
      <c r="E1" s="569"/>
      <c r="F1" s="569"/>
      <c r="G1" s="539"/>
      <c r="H1" s="570"/>
      <c r="I1" s="57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2"/>
      <c r="C3" s="429">
        <v>2015</v>
      </c>
      <c r="D3" s="430">
        <v>2016</v>
      </c>
      <c r="E3" s="11"/>
      <c r="F3" s="547">
        <v>2017</v>
      </c>
      <c r="G3" s="565"/>
      <c r="H3" s="565"/>
      <c r="I3" s="548"/>
    </row>
    <row r="4" spans="1:10" ht="14.4" customHeight="1" thickBot="1" x14ac:dyDescent="0.35">
      <c r="A4" s="434" t="s">
        <v>0</v>
      </c>
      <c r="B4" s="435" t="s">
        <v>252</v>
      </c>
      <c r="C4" s="566" t="s">
        <v>94</v>
      </c>
      <c r="D4" s="567"/>
      <c r="E4" s="436"/>
      <c r="F4" s="431" t="s">
        <v>94</v>
      </c>
      <c r="G4" s="432" t="s">
        <v>95</v>
      </c>
      <c r="H4" s="432" t="s">
        <v>69</v>
      </c>
      <c r="I4" s="433" t="s">
        <v>96</v>
      </c>
    </row>
    <row r="5" spans="1:10" ht="14.4" customHeight="1" x14ac:dyDescent="0.3">
      <c r="A5" s="721" t="s">
        <v>560</v>
      </c>
      <c r="B5" s="722" t="s">
        <v>561</v>
      </c>
      <c r="C5" s="723" t="s">
        <v>562</v>
      </c>
      <c r="D5" s="723" t="s">
        <v>562</v>
      </c>
      <c r="E5" s="723"/>
      <c r="F5" s="723" t="s">
        <v>562</v>
      </c>
      <c r="G5" s="723" t="s">
        <v>562</v>
      </c>
      <c r="H5" s="723" t="s">
        <v>562</v>
      </c>
      <c r="I5" s="724" t="s">
        <v>562</v>
      </c>
      <c r="J5" s="725" t="s">
        <v>74</v>
      </c>
    </row>
    <row r="6" spans="1:10" ht="14.4" customHeight="1" x14ac:dyDescent="0.3">
      <c r="A6" s="721" t="s">
        <v>560</v>
      </c>
      <c r="B6" s="722" t="s">
        <v>342</v>
      </c>
      <c r="C6" s="723">
        <v>63.567819999999998</v>
      </c>
      <c r="D6" s="723">
        <v>61.967970000000008</v>
      </c>
      <c r="E6" s="723"/>
      <c r="F6" s="723">
        <v>202.52889999999999</v>
      </c>
      <c r="G6" s="723">
        <v>218.06812565460748</v>
      </c>
      <c r="H6" s="723">
        <v>-15.539225654607492</v>
      </c>
      <c r="I6" s="724">
        <v>0.92874141689455492</v>
      </c>
      <c r="J6" s="725" t="s">
        <v>1</v>
      </c>
    </row>
    <row r="7" spans="1:10" ht="14.4" customHeight="1" x14ac:dyDescent="0.3">
      <c r="A7" s="721" t="s">
        <v>560</v>
      </c>
      <c r="B7" s="722" t="s">
        <v>343</v>
      </c>
      <c r="C7" s="723">
        <v>1.73546</v>
      </c>
      <c r="D7" s="723">
        <v>0.71632999999999991</v>
      </c>
      <c r="E7" s="723"/>
      <c r="F7" s="723">
        <v>0.24904999999999999</v>
      </c>
      <c r="G7" s="723">
        <v>0.76589965785250014</v>
      </c>
      <c r="H7" s="723">
        <v>-0.51684965785250014</v>
      </c>
      <c r="I7" s="724">
        <v>0.32517314434936462</v>
      </c>
      <c r="J7" s="725" t="s">
        <v>1</v>
      </c>
    </row>
    <row r="8" spans="1:10" ht="14.4" customHeight="1" x14ac:dyDescent="0.3">
      <c r="A8" s="721" t="s">
        <v>560</v>
      </c>
      <c r="B8" s="722" t="s">
        <v>344</v>
      </c>
      <c r="C8" s="723">
        <v>215.66242</v>
      </c>
      <c r="D8" s="723">
        <v>249.16825</v>
      </c>
      <c r="E8" s="723"/>
      <c r="F8" s="723">
        <v>267.83177000000001</v>
      </c>
      <c r="G8" s="723">
        <v>258.49999999999977</v>
      </c>
      <c r="H8" s="723">
        <v>9.3317700000002333</v>
      </c>
      <c r="I8" s="724">
        <v>1.0360996905222446</v>
      </c>
      <c r="J8" s="725" t="s">
        <v>1</v>
      </c>
    </row>
    <row r="9" spans="1:10" ht="14.4" customHeight="1" x14ac:dyDescent="0.3">
      <c r="A9" s="721" t="s">
        <v>560</v>
      </c>
      <c r="B9" s="722" t="s">
        <v>345</v>
      </c>
      <c r="C9" s="723">
        <v>1728.1176500000008</v>
      </c>
      <c r="D9" s="723">
        <v>1570.7898</v>
      </c>
      <c r="E9" s="723"/>
      <c r="F9" s="723">
        <v>1915.387940000001</v>
      </c>
      <c r="G9" s="723">
        <v>1819.542356655787</v>
      </c>
      <c r="H9" s="723">
        <v>95.845583344213992</v>
      </c>
      <c r="I9" s="724">
        <v>1.0526756538497803</v>
      </c>
      <c r="J9" s="725" t="s">
        <v>1</v>
      </c>
    </row>
    <row r="10" spans="1:10" ht="14.4" customHeight="1" x14ac:dyDescent="0.3">
      <c r="A10" s="721" t="s">
        <v>560</v>
      </c>
      <c r="B10" s="722" t="s">
        <v>346</v>
      </c>
      <c r="C10" s="723" t="s">
        <v>562</v>
      </c>
      <c r="D10" s="723" t="s">
        <v>562</v>
      </c>
      <c r="E10" s="723"/>
      <c r="F10" s="723">
        <v>0.73799999999999999</v>
      </c>
      <c r="G10" s="723">
        <v>0</v>
      </c>
      <c r="H10" s="723">
        <v>0.73799999999999999</v>
      </c>
      <c r="I10" s="724" t="s">
        <v>562</v>
      </c>
      <c r="J10" s="725" t="s">
        <v>1</v>
      </c>
    </row>
    <row r="11" spans="1:10" ht="14.4" customHeight="1" x14ac:dyDescent="0.3">
      <c r="A11" s="721" t="s">
        <v>560</v>
      </c>
      <c r="B11" s="722" t="s">
        <v>348</v>
      </c>
      <c r="C11" s="723">
        <v>97.988379999999992</v>
      </c>
      <c r="D11" s="723">
        <v>125.76721999999999</v>
      </c>
      <c r="E11" s="723"/>
      <c r="F11" s="723">
        <v>137.78126</v>
      </c>
      <c r="G11" s="723">
        <v>138.00973422738775</v>
      </c>
      <c r="H11" s="723">
        <v>-0.22847422738774981</v>
      </c>
      <c r="I11" s="724">
        <v>0.99834450643161654</v>
      </c>
      <c r="J11" s="725" t="s">
        <v>1</v>
      </c>
    </row>
    <row r="12" spans="1:10" ht="14.4" customHeight="1" x14ac:dyDescent="0.3">
      <c r="A12" s="721" t="s">
        <v>560</v>
      </c>
      <c r="B12" s="722" t="s">
        <v>349</v>
      </c>
      <c r="C12" s="723">
        <v>16.075299999999999</v>
      </c>
      <c r="D12" s="723">
        <v>16.239269999999998</v>
      </c>
      <c r="E12" s="723"/>
      <c r="F12" s="723">
        <v>14.627190000000001</v>
      </c>
      <c r="G12" s="723">
        <v>19.999999999999751</v>
      </c>
      <c r="H12" s="723">
        <v>-5.3728099999997507</v>
      </c>
      <c r="I12" s="724">
        <v>0.73135950000000916</v>
      </c>
      <c r="J12" s="725" t="s">
        <v>1</v>
      </c>
    </row>
    <row r="13" spans="1:10" ht="14.4" customHeight="1" x14ac:dyDescent="0.3">
      <c r="A13" s="721" t="s">
        <v>560</v>
      </c>
      <c r="B13" s="722" t="s">
        <v>350</v>
      </c>
      <c r="C13" s="723">
        <v>119.15045000000002</v>
      </c>
      <c r="D13" s="723">
        <v>115.74476999999999</v>
      </c>
      <c r="E13" s="723"/>
      <c r="F13" s="723">
        <v>127.78599999999999</v>
      </c>
      <c r="G13" s="723">
        <v>149.38089025639297</v>
      </c>
      <c r="H13" s="723">
        <v>-21.594890256392986</v>
      </c>
      <c r="I13" s="724">
        <v>0.85543739751899894</v>
      </c>
      <c r="J13" s="725" t="s">
        <v>1</v>
      </c>
    </row>
    <row r="14" spans="1:10" ht="14.4" customHeight="1" x14ac:dyDescent="0.3">
      <c r="A14" s="721" t="s">
        <v>560</v>
      </c>
      <c r="B14" s="722" t="s">
        <v>351</v>
      </c>
      <c r="C14" s="723">
        <v>118.17060000000001</v>
      </c>
      <c r="D14" s="723">
        <v>111.42519</v>
      </c>
      <c r="E14" s="723"/>
      <c r="F14" s="723">
        <v>108.24956999999999</v>
      </c>
      <c r="G14" s="723">
        <v>112.49999999999925</v>
      </c>
      <c r="H14" s="723">
        <v>-4.2504299999992554</v>
      </c>
      <c r="I14" s="724">
        <v>0.96221840000000636</v>
      </c>
      <c r="J14" s="725" t="s">
        <v>1</v>
      </c>
    </row>
    <row r="15" spans="1:10" ht="14.4" customHeight="1" x14ac:dyDescent="0.3">
      <c r="A15" s="721" t="s">
        <v>560</v>
      </c>
      <c r="B15" s="722" t="s">
        <v>352</v>
      </c>
      <c r="C15" s="723">
        <v>16.033000000000001</v>
      </c>
      <c r="D15" s="723">
        <v>16.033000000000001</v>
      </c>
      <c r="E15" s="723"/>
      <c r="F15" s="723">
        <v>32.066000000000003</v>
      </c>
      <c r="G15" s="723">
        <v>28.77083333333325</v>
      </c>
      <c r="H15" s="723">
        <v>3.2951666666667521</v>
      </c>
      <c r="I15" s="724">
        <v>1.114531498913834</v>
      </c>
      <c r="J15" s="725" t="s">
        <v>1</v>
      </c>
    </row>
    <row r="16" spans="1:10" ht="14.4" customHeight="1" x14ac:dyDescent="0.3">
      <c r="A16" s="721" t="s">
        <v>560</v>
      </c>
      <c r="B16" s="722" t="s">
        <v>353</v>
      </c>
      <c r="C16" s="723">
        <v>103.15989</v>
      </c>
      <c r="D16" s="723">
        <v>117.2265</v>
      </c>
      <c r="E16" s="723"/>
      <c r="F16" s="723">
        <v>202.53277</v>
      </c>
      <c r="G16" s="723">
        <v>159.87777826951202</v>
      </c>
      <c r="H16" s="723">
        <v>42.654991730487978</v>
      </c>
      <c r="I16" s="724">
        <v>1.2667975011422967</v>
      </c>
      <c r="J16" s="725" t="s">
        <v>1</v>
      </c>
    </row>
    <row r="17" spans="1:10" ht="14.4" customHeight="1" x14ac:dyDescent="0.3">
      <c r="A17" s="721" t="s">
        <v>560</v>
      </c>
      <c r="B17" s="722" t="s">
        <v>354</v>
      </c>
      <c r="C17" s="723">
        <v>354.62659999999994</v>
      </c>
      <c r="D17" s="723">
        <v>364.58265999999992</v>
      </c>
      <c r="E17" s="723"/>
      <c r="F17" s="723">
        <v>485.46897999999999</v>
      </c>
      <c r="G17" s="723">
        <v>428.80775587112203</v>
      </c>
      <c r="H17" s="723">
        <v>56.661224128877961</v>
      </c>
      <c r="I17" s="724">
        <v>1.1321366588012636</v>
      </c>
      <c r="J17" s="725" t="s">
        <v>1</v>
      </c>
    </row>
    <row r="18" spans="1:10" ht="14.4" customHeight="1" x14ac:dyDescent="0.3">
      <c r="A18" s="721" t="s">
        <v>560</v>
      </c>
      <c r="B18" s="722" t="s">
        <v>355</v>
      </c>
      <c r="C18" s="723" t="s">
        <v>562</v>
      </c>
      <c r="D18" s="723">
        <v>0</v>
      </c>
      <c r="E18" s="723"/>
      <c r="F18" s="723" t="s">
        <v>562</v>
      </c>
      <c r="G18" s="723" t="s">
        <v>562</v>
      </c>
      <c r="H18" s="723" t="s">
        <v>562</v>
      </c>
      <c r="I18" s="724" t="s">
        <v>562</v>
      </c>
      <c r="J18" s="725" t="s">
        <v>1</v>
      </c>
    </row>
    <row r="19" spans="1:10" ht="14.4" customHeight="1" x14ac:dyDescent="0.3">
      <c r="A19" s="721" t="s">
        <v>560</v>
      </c>
      <c r="B19" s="722" t="s">
        <v>564</v>
      </c>
      <c r="C19" s="723">
        <v>2834.2875700000004</v>
      </c>
      <c r="D19" s="723">
        <v>2749.6609600000002</v>
      </c>
      <c r="E19" s="723"/>
      <c r="F19" s="723">
        <v>3495.2474300000008</v>
      </c>
      <c r="G19" s="723">
        <v>3334.2233739259932</v>
      </c>
      <c r="H19" s="723">
        <v>161.0240560740076</v>
      </c>
      <c r="I19" s="724">
        <v>1.0482943216502032</v>
      </c>
      <c r="J19" s="725" t="s">
        <v>565</v>
      </c>
    </row>
    <row r="21" spans="1:10" ht="14.4" customHeight="1" x14ac:dyDescent="0.3">
      <c r="A21" s="721" t="s">
        <v>560</v>
      </c>
      <c r="B21" s="722" t="s">
        <v>561</v>
      </c>
      <c r="C21" s="723" t="s">
        <v>562</v>
      </c>
      <c r="D21" s="723" t="s">
        <v>562</v>
      </c>
      <c r="E21" s="723"/>
      <c r="F21" s="723" t="s">
        <v>562</v>
      </c>
      <c r="G21" s="723" t="s">
        <v>562</v>
      </c>
      <c r="H21" s="723" t="s">
        <v>562</v>
      </c>
      <c r="I21" s="724" t="s">
        <v>562</v>
      </c>
      <c r="J21" s="725" t="s">
        <v>74</v>
      </c>
    </row>
    <row r="22" spans="1:10" ht="14.4" customHeight="1" x14ac:dyDescent="0.3">
      <c r="A22" s="721" t="s">
        <v>566</v>
      </c>
      <c r="B22" s="722" t="s">
        <v>567</v>
      </c>
      <c r="C22" s="723" t="s">
        <v>562</v>
      </c>
      <c r="D22" s="723" t="s">
        <v>562</v>
      </c>
      <c r="E22" s="723"/>
      <c r="F22" s="723" t="s">
        <v>562</v>
      </c>
      <c r="G22" s="723" t="s">
        <v>562</v>
      </c>
      <c r="H22" s="723" t="s">
        <v>562</v>
      </c>
      <c r="I22" s="724" t="s">
        <v>562</v>
      </c>
      <c r="J22" s="725" t="s">
        <v>0</v>
      </c>
    </row>
    <row r="23" spans="1:10" ht="14.4" customHeight="1" x14ac:dyDescent="0.3">
      <c r="A23" s="721" t="s">
        <v>566</v>
      </c>
      <c r="B23" s="722" t="s">
        <v>344</v>
      </c>
      <c r="C23" s="723">
        <v>2.6814999999999998</v>
      </c>
      <c r="D23" s="723">
        <v>4.6115499999999994</v>
      </c>
      <c r="E23" s="723"/>
      <c r="F23" s="723">
        <v>2.8913199999999999</v>
      </c>
      <c r="G23" s="723">
        <v>7.8072458858447504</v>
      </c>
      <c r="H23" s="723">
        <v>-4.9159258858447501</v>
      </c>
      <c r="I23" s="724">
        <v>0.37033802217530087</v>
      </c>
      <c r="J23" s="725" t="s">
        <v>1</v>
      </c>
    </row>
    <row r="24" spans="1:10" ht="14.4" customHeight="1" x14ac:dyDescent="0.3">
      <c r="A24" s="721" t="s">
        <v>566</v>
      </c>
      <c r="B24" s="722" t="s">
        <v>345</v>
      </c>
      <c r="C24" s="723">
        <v>0.42119999999999996</v>
      </c>
      <c r="D24" s="723">
        <v>0.91460000000000008</v>
      </c>
      <c r="E24" s="723"/>
      <c r="F24" s="723">
        <v>21.4758</v>
      </c>
      <c r="G24" s="723">
        <v>1.3042371990405</v>
      </c>
      <c r="H24" s="723">
        <v>20.171562800959499</v>
      </c>
      <c r="I24" s="724">
        <v>16.466176563434395</v>
      </c>
      <c r="J24" s="725" t="s">
        <v>1</v>
      </c>
    </row>
    <row r="25" spans="1:10" ht="14.4" customHeight="1" x14ac:dyDescent="0.3">
      <c r="A25" s="721" t="s">
        <v>566</v>
      </c>
      <c r="B25" s="722" t="s">
        <v>348</v>
      </c>
      <c r="C25" s="723" t="s">
        <v>562</v>
      </c>
      <c r="D25" s="723" t="s">
        <v>562</v>
      </c>
      <c r="E25" s="723"/>
      <c r="F25" s="723">
        <v>0</v>
      </c>
      <c r="G25" s="723">
        <v>2</v>
      </c>
      <c r="H25" s="723">
        <v>-2</v>
      </c>
      <c r="I25" s="724">
        <v>0</v>
      </c>
      <c r="J25" s="725" t="s">
        <v>1</v>
      </c>
    </row>
    <row r="26" spans="1:10" ht="14.4" customHeight="1" x14ac:dyDescent="0.3">
      <c r="A26" s="721" t="s">
        <v>566</v>
      </c>
      <c r="B26" s="722" t="s">
        <v>350</v>
      </c>
      <c r="C26" s="723">
        <v>23.05076</v>
      </c>
      <c r="D26" s="723">
        <v>14.45173</v>
      </c>
      <c r="E26" s="723"/>
      <c r="F26" s="723">
        <v>22.690999999999999</v>
      </c>
      <c r="G26" s="723">
        <v>24.583095819762995</v>
      </c>
      <c r="H26" s="723">
        <v>-1.8920958197629965</v>
      </c>
      <c r="I26" s="724">
        <v>0.92303264675713093</v>
      </c>
      <c r="J26" s="725" t="s">
        <v>1</v>
      </c>
    </row>
    <row r="27" spans="1:10" ht="14.4" customHeight="1" x14ac:dyDescent="0.3">
      <c r="A27" s="721" t="s">
        <v>566</v>
      </c>
      <c r="B27" s="722" t="s">
        <v>351</v>
      </c>
      <c r="C27" s="723">
        <v>1.2972899999999998</v>
      </c>
      <c r="D27" s="723">
        <v>0.9901899999999999</v>
      </c>
      <c r="E27" s="723"/>
      <c r="F27" s="723">
        <v>1.1200999999999999</v>
      </c>
      <c r="G27" s="723">
        <v>0.99318050744524999</v>
      </c>
      <c r="H27" s="723">
        <v>0.12691949255474988</v>
      </c>
      <c r="I27" s="724">
        <v>1.1277909620691446</v>
      </c>
      <c r="J27" s="725" t="s">
        <v>1</v>
      </c>
    </row>
    <row r="28" spans="1:10" ht="14.4" customHeight="1" x14ac:dyDescent="0.3">
      <c r="A28" s="721" t="s">
        <v>566</v>
      </c>
      <c r="B28" s="722" t="s">
        <v>353</v>
      </c>
      <c r="C28" s="723">
        <v>5.2294999999999998</v>
      </c>
      <c r="D28" s="723">
        <v>0</v>
      </c>
      <c r="E28" s="723"/>
      <c r="F28" s="723">
        <v>0</v>
      </c>
      <c r="G28" s="723">
        <v>1.53555010097425</v>
      </c>
      <c r="H28" s="723">
        <v>-1.53555010097425</v>
      </c>
      <c r="I28" s="724">
        <v>0</v>
      </c>
      <c r="J28" s="725" t="s">
        <v>1</v>
      </c>
    </row>
    <row r="29" spans="1:10" ht="14.4" customHeight="1" x14ac:dyDescent="0.3">
      <c r="A29" s="721" t="s">
        <v>566</v>
      </c>
      <c r="B29" s="722" t="s">
        <v>354</v>
      </c>
      <c r="C29" s="723" t="s">
        <v>562</v>
      </c>
      <c r="D29" s="723" t="s">
        <v>562</v>
      </c>
      <c r="E29" s="723"/>
      <c r="F29" s="723">
        <v>0</v>
      </c>
      <c r="G29" s="723">
        <v>0.5</v>
      </c>
      <c r="H29" s="723">
        <v>-0.5</v>
      </c>
      <c r="I29" s="724">
        <v>0</v>
      </c>
      <c r="J29" s="725" t="s">
        <v>1</v>
      </c>
    </row>
    <row r="30" spans="1:10" ht="14.4" customHeight="1" x14ac:dyDescent="0.3">
      <c r="A30" s="721" t="s">
        <v>566</v>
      </c>
      <c r="B30" s="722" t="s">
        <v>568</v>
      </c>
      <c r="C30" s="723">
        <v>32.680250000000001</v>
      </c>
      <c r="D30" s="723">
        <v>20.968069999999997</v>
      </c>
      <c r="E30" s="723"/>
      <c r="F30" s="723">
        <v>48.178220000000003</v>
      </c>
      <c r="G30" s="723">
        <v>38.723309513067747</v>
      </c>
      <c r="H30" s="723">
        <v>9.4549104869322562</v>
      </c>
      <c r="I30" s="724">
        <v>1.2441658682024985</v>
      </c>
      <c r="J30" s="725" t="s">
        <v>569</v>
      </c>
    </row>
    <row r="31" spans="1:10" ht="14.4" customHeight="1" x14ac:dyDescent="0.3">
      <c r="A31" s="721" t="s">
        <v>562</v>
      </c>
      <c r="B31" s="722" t="s">
        <v>562</v>
      </c>
      <c r="C31" s="723" t="s">
        <v>562</v>
      </c>
      <c r="D31" s="723" t="s">
        <v>562</v>
      </c>
      <c r="E31" s="723"/>
      <c r="F31" s="723" t="s">
        <v>562</v>
      </c>
      <c r="G31" s="723" t="s">
        <v>562</v>
      </c>
      <c r="H31" s="723" t="s">
        <v>562</v>
      </c>
      <c r="I31" s="724" t="s">
        <v>562</v>
      </c>
      <c r="J31" s="725" t="s">
        <v>570</v>
      </c>
    </row>
    <row r="32" spans="1:10" ht="14.4" customHeight="1" x14ac:dyDescent="0.3">
      <c r="A32" s="721" t="s">
        <v>571</v>
      </c>
      <c r="B32" s="722" t="s">
        <v>572</v>
      </c>
      <c r="C32" s="723" t="s">
        <v>562</v>
      </c>
      <c r="D32" s="723" t="s">
        <v>562</v>
      </c>
      <c r="E32" s="723"/>
      <c r="F32" s="723" t="s">
        <v>562</v>
      </c>
      <c r="G32" s="723" t="s">
        <v>562</v>
      </c>
      <c r="H32" s="723" t="s">
        <v>562</v>
      </c>
      <c r="I32" s="724" t="s">
        <v>562</v>
      </c>
      <c r="J32" s="725" t="s">
        <v>0</v>
      </c>
    </row>
    <row r="33" spans="1:10" ht="14.4" customHeight="1" x14ac:dyDescent="0.3">
      <c r="A33" s="721" t="s">
        <v>571</v>
      </c>
      <c r="B33" s="722" t="s">
        <v>342</v>
      </c>
      <c r="C33" s="723">
        <v>61.43338</v>
      </c>
      <c r="D33" s="723">
        <v>59.826270000000008</v>
      </c>
      <c r="E33" s="723"/>
      <c r="F33" s="723">
        <v>200.69937999999999</v>
      </c>
      <c r="G33" s="723">
        <v>214.53401917739774</v>
      </c>
      <c r="H33" s="723">
        <v>-13.834639177397747</v>
      </c>
      <c r="I33" s="724">
        <v>0.93551307512698989</v>
      </c>
      <c r="J33" s="725" t="s">
        <v>1</v>
      </c>
    </row>
    <row r="34" spans="1:10" ht="14.4" customHeight="1" x14ac:dyDescent="0.3">
      <c r="A34" s="721" t="s">
        <v>571</v>
      </c>
      <c r="B34" s="722" t="s">
        <v>343</v>
      </c>
      <c r="C34" s="723">
        <v>1.73546</v>
      </c>
      <c r="D34" s="723">
        <v>0.71632999999999991</v>
      </c>
      <c r="E34" s="723"/>
      <c r="F34" s="723">
        <v>0.24904999999999999</v>
      </c>
      <c r="G34" s="723">
        <v>0.76589965785250014</v>
      </c>
      <c r="H34" s="723">
        <v>-0.51684965785250014</v>
      </c>
      <c r="I34" s="724">
        <v>0.32517314434936462</v>
      </c>
      <c r="J34" s="725" t="s">
        <v>1</v>
      </c>
    </row>
    <row r="35" spans="1:10" ht="14.4" customHeight="1" x14ac:dyDescent="0.3">
      <c r="A35" s="721" t="s">
        <v>571</v>
      </c>
      <c r="B35" s="722" t="s">
        <v>344</v>
      </c>
      <c r="C35" s="723">
        <v>147.56134</v>
      </c>
      <c r="D35" s="723">
        <v>154.79173</v>
      </c>
      <c r="E35" s="723"/>
      <c r="F35" s="723">
        <v>187.51022</v>
      </c>
      <c r="G35" s="723">
        <v>174.63146452174001</v>
      </c>
      <c r="H35" s="723">
        <v>12.87875547825999</v>
      </c>
      <c r="I35" s="724">
        <v>1.0737481960283091</v>
      </c>
      <c r="J35" s="725" t="s">
        <v>1</v>
      </c>
    </row>
    <row r="36" spans="1:10" ht="14.4" customHeight="1" x14ac:dyDescent="0.3">
      <c r="A36" s="721" t="s">
        <v>571</v>
      </c>
      <c r="B36" s="722" t="s">
        <v>345</v>
      </c>
      <c r="C36" s="723">
        <v>1050.261870000001</v>
      </c>
      <c r="D36" s="723">
        <v>876.7627</v>
      </c>
      <c r="E36" s="723"/>
      <c r="F36" s="723">
        <v>1201.5298900000009</v>
      </c>
      <c r="G36" s="723">
        <v>1103.10070258367</v>
      </c>
      <c r="H36" s="723">
        <v>98.429187416330933</v>
      </c>
      <c r="I36" s="724">
        <v>1.089229557361165</v>
      </c>
      <c r="J36" s="725" t="s">
        <v>1</v>
      </c>
    </row>
    <row r="37" spans="1:10" ht="14.4" customHeight="1" x14ac:dyDescent="0.3">
      <c r="A37" s="721" t="s">
        <v>571</v>
      </c>
      <c r="B37" s="722" t="s">
        <v>346</v>
      </c>
      <c r="C37" s="723" t="s">
        <v>562</v>
      </c>
      <c r="D37" s="723" t="s">
        <v>562</v>
      </c>
      <c r="E37" s="723"/>
      <c r="F37" s="723">
        <v>0.73799999999999999</v>
      </c>
      <c r="G37" s="723">
        <v>0</v>
      </c>
      <c r="H37" s="723">
        <v>0.73799999999999999</v>
      </c>
      <c r="I37" s="724" t="s">
        <v>562</v>
      </c>
      <c r="J37" s="725" t="s">
        <v>1</v>
      </c>
    </row>
    <row r="38" spans="1:10" ht="14.4" customHeight="1" x14ac:dyDescent="0.3">
      <c r="A38" s="721" t="s">
        <v>571</v>
      </c>
      <c r="B38" s="722" t="s">
        <v>348</v>
      </c>
      <c r="C38" s="723">
        <v>43.256489999999999</v>
      </c>
      <c r="D38" s="723">
        <v>71.282039999999995</v>
      </c>
      <c r="E38" s="723"/>
      <c r="F38" s="723">
        <v>77.55256</v>
      </c>
      <c r="G38" s="723">
        <v>79.445281915566753</v>
      </c>
      <c r="H38" s="723">
        <v>-1.892721915566753</v>
      </c>
      <c r="I38" s="724">
        <v>0.97617577948079648</v>
      </c>
      <c r="J38" s="725" t="s">
        <v>1</v>
      </c>
    </row>
    <row r="39" spans="1:10" ht="14.4" customHeight="1" x14ac:dyDescent="0.3">
      <c r="A39" s="721" t="s">
        <v>571</v>
      </c>
      <c r="B39" s="722" t="s">
        <v>349</v>
      </c>
      <c r="C39" s="723">
        <v>7.2856800000000002</v>
      </c>
      <c r="D39" s="723">
        <v>8.3898299999999999</v>
      </c>
      <c r="E39" s="723"/>
      <c r="F39" s="723">
        <v>8.7402899999999999</v>
      </c>
      <c r="G39" s="723">
        <v>10.94390097838075</v>
      </c>
      <c r="H39" s="723">
        <v>-2.20361097838075</v>
      </c>
      <c r="I39" s="724">
        <v>0.79864483581001899</v>
      </c>
      <c r="J39" s="725" t="s">
        <v>1</v>
      </c>
    </row>
    <row r="40" spans="1:10" ht="14.4" customHeight="1" x14ac:dyDescent="0.3">
      <c r="A40" s="721" t="s">
        <v>571</v>
      </c>
      <c r="B40" s="722" t="s">
        <v>350</v>
      </c>
      <c r="C40" s="723">
        <v>13.648999999999999</v>
      </c>
      <c r="D40" s="723">
        <v>7.5423399999999994</v>
      </c>
      <c r="E40" s="723"/>
      <c r="F40" s="723">
        <v>14.23977</v>
      </c>
      <c r="G40" s="723">
        <v>9.0864775404045002</v>
      </c>
      <c r="H40" s="723">
        <v>5.1532924595954999</v>
      </c>
      <c r="I40" s="724">
        <v>1.5671386339404403</v>
      </c>
      <c r="J40" s="725" t="s">
        <v>1</v>
      </c>
    </row>
    <row r="41" spans="1:10" ht="14.4" customHeight="1" x14ac:dyDescent="0.3">
      <c r="A41" s="721" t="s">
        <v>571</v>
      </c>
      <c r="B41" s="722" t="s">
        <v>351</v>
      </c>
      <c r="C41" s="723">
        <v>81.759160000000008</v>
      </c>
      <c r="D41" s="723">
        <v>72.277000000000001</v>
      </c>
      <c r="E41" s="723"/>
      <c r="F41" s="723">
        <v>68.773470000000003</v>
      </c>
      <c r="G41" s="723">
        <v>72.976639096155253</v>
      </c>
      <c r="H41" s="723">
        <v>-4.2031690961552499</v>
      </c>
      <c r="I41" s="724">
        <v>0.94240390968653565</v>
      </c>
      <c r="J41" s="725" t="s">
        <v>1</v>
      </c>
    </row>
    <row r="42" spans="1:10" ht="14.4" customHeight="1" x14ac:dyDescent="0.3">
      <c r="A42" s="721" t="s">
        <v>571</v>
      </c>
      <c r="B42" s="722" t="s">
        <v>352</v>
      </c>
      <c r="C42" s="723">
        <v>16.033000000000001</v>
      </c>
      <c r="D42" s="723">
        <v>16.033000000000001</v>
      </c>
      <c r="E42" s="723"/>
      <c r="F42" s="723">
        <v>32.066000000000003</v>
      </c>
      <c r="G42" s="723">
        <v>28.77083333333325</v>
      </c>
      <c r="H42" s="723">
        <v>3.2951666666667521</v>
      </c>
      <c r="I42" s="724">
        <v>1.114531498913834</v>
      </c>
      <c r="J42" s="725" t="s">
        <v>1</v>
      </c>
    </row>
    <row r="43" spans="1:10" ht="14.4" customHeight="1" x14ac:dyDescent="0.3">
      <c r="A43" s="721" t="s">
        <v>571</v>
      </c>
      <c r="B43" s="722" t="s">
        <v>353</v>
      </c>
      <c r="C43" s="723">
        <v>72.337429999999998</v>
      </c>
      <c r="D43" s="723">
        <v>98.031779999999998</v>
      </c>
      <c r="E43" s="723"/>
      <c r="F43" s="723">
        <v>176.93980999999999</v>
      </c>
      <c r="G43" s="723">
        <v>125.41565575633001</v>
      </c>
      <c r="H43" s="723">
        <v>51.524154243669983</v>
      </c>
      <c r="I43" s="724">
        <v>1.4108271326490229</v>
      </c>
      <c r="J43" s="725" t="s">
        <v>1</v>
      </c>
    </row>
    <row r="44" spans="1:10" ht="14.4" customHeight="1" x14ac:dyDescent="0.3">
      <c r="A44" s="721" t="s">
        <v>571</v>
      </c>
      <c r="B44" s="722" t="s">
        <v>354</v>
      </c>
      <c r="C44" s="723">
        <v>146.31066000000001</v>
      </c>
      <c r="D44" s="723">
        <v>114.60055</v>
      </c>
      <c r="E44" s="723"/>
      <c r="F44" s="723">
        <v>182.83085</v>
      </c>
      <c r="G44" s="723">
        <v>135.571772516908</v>
      </c>
      <c r="H44" s="723">
        <v>47.259077483092</v>
      </c>
      <c r="I44" s="724">
        <v>1.3485908357301888</v>
      </c>
      <c r="J44" s="725" t="s">
        <v>1</v>
      </c>
    </row>
    <row r="45" spans="1:10" ht="14.4" customHeight="1" x14ac:dyDescent="0.3">
      <c r="A45" s="721" t="s">
        <v>571</v>
      </c>
      <c r="B45" s="722" t="s">
        <v>573</v>
      </c>
      <c r="C45" s="723">
        <v>1641.6234700000009</v>
      </c>
      <c r="D45" s="723">
        <v>1480.2535699999999</v>
      </c>
      <c r="E45" s="723"/>
      <c r="F45" s="723">
        <v>2151.869290000001</v>
      </c>
      <c r="G45" s="723">
        <v>1955.2426470777386</v>
      </c>
      <c r="H45" s="723">
        <v>196.62664292226236</v>
      </c>
      <c r="I45" s="724">
        <v>1.1005638063470722</v>
      </c>
      <c r="J45" s="725" t="s">
        <v>569</v>
      </c>
    </row>
    <row r="46" spans="1:10" ht="14.4" customHeight="1" x14ac:dyDescent="0.3">
      <c r="A46" s="721" t="s">
        <v>562</v>
      </c>
      <c r="B46" s="722" t="s">
        <v>562</v>
      </c>
      <c r="C46" s="723" t="s">
        <v>562</v>
      </c>
      <c r="D46" s="723" t="s">
        <v>562</v>
      </c>
      <c r="E46" s="723"/>
      <c r="F46" s="723" t="s">
        <v>562</v>
      </c>
      <c r="G46" s="723" t="s">
        <v>562</v>
      </c>
      <c r="H46" s="723" t="s">
        <v>562</v>
      </c>
      <c r="I46" s="724" t="s">
        <v>562</v>
      </c>
      <c r="J46" s="725" t="s">
        <v>570</v>
      </c>
    </row>
    <row r="47" spans="1:10" ht="14.4" customHeight="1" x14ac:dyDescent="0.3">
      <c r="A47" s="721" t="s">
        <v>574</v>
      </c>
      <c r="B47" s="722" t="s">
        <v>575</v>
      </c>
      <c r="C47" s="723" t="s">
        <v>562</v>
      </c>
      <c r="D47" s="723" t="s">
        <v>562</v>
      </c>
      <c r="E47" s="723"/>
      <c r="F47" s="723" t="s">
        <v>562</v>
      </c>
      <c r="G47" s="723" t="s">
        <v>562</v>
      </c>
      <c r="H47" s="723" t="s">
        <v>562</v>
      </c>
      <c r="I47" s="724" t="s">
        <v>562</v>
      </c>
      <c r="J47" s="725" t="s">
        <v>0</v>
      </c>
    </row>
    <row r="48" spans="1:10" ht="14.4" customHeight="1" x14ac:dyDescent="0.3">
      <c r="A48" s="721" t="s">
        <v>574</v>
      </c>
      <c r="B48" s="722" t="s">
        <v>342</v>
      </c>
      <c r="C48" s="723">
        <v>0.91476000000000002</v>
      </c>
      <c r="D48" s="723">
        <v>0.99946000000000002</v>
      </c>
      <c r="E48" s="723"/>
      <c r="F48" s="723">
        <v>0.45738000000000001</v>
      </c>
      <c r="G48" s="723">
        <v>0.77769068773225003</v>
      </c>
      <c r="H48" s="723">
        <v>-0.32031068773225002</v>
      </c>
      <c r="I48" s="724">
        <v>0.58812585416667695</v>
      </c>
      <c r="J48" s="725" t="s">
        <v>1</v>
      </c>
    </row>
    <row r="49" spans="1:10" ht="14.4" customHeight="1" x14ac:dyDescent="0.3">
      <c r="A49" s="721" t="s">
        <v>574</v>
      </c>
      <c r="B49" s="722" t="s">
        <v>344</v>
      </c>
      <c r="C49" s="723">
        <v>27.449559999999998</v>
      </c>
      <c r="D49" s="723">
        <v>36.722349999999999</v>
      </c>
      <c r="E49" s="723"/>
      <c r="F49" s="723">
        <v>35.046749999999996</v>
      </c>
      <c r="G49" s="723">
        <v>32.53314995737675</v>
      </c>
      <c r="H49" s="723">
        <v>2.5136000426232457</v>
      </c>
      <c r="I49" s="724">
        <v>1.0772627318878263</v>
      </c>
      <c r="J49" s="725" t="s">
        <v>1</v>
      </c>
    </row>
    <row r="50" spans="1:10" ht="14.4" customHeight="1" x14ac:dyDescent="0.3">
      <c r="A50" s="721" t="s">
        <v>574</v>
      </c>
      <c r="B50" s="722" t="s">
        <v>345</v>
      </c>
      <c r="C50" s="723">
        <v>347.99326000000002</v>
      </c>
      <c r="D50" s="723">
        <v>329.78352999999998</v>
      </c>
      <c r="E50" s="723"/>
      <c r="F50" s="723">
        <v>318.83598999999998</v>
      </c>
      <c r="G50" s="723">
        <v>327.62755636141998</v>
      </c>
      <c r="H50" s="723">
        <v>-8.7915663614199957</v>
      </c>
      <c r="I50" s="724">
        <v>0.97316597401312099</v>
      </c>
      <c r="J50" s="725" t="s">
        <v>1</v>
      </c>
    </row>
    <row r="51" spans="1:10" ht="14.4" customHeight="1" x14ac:dyDescent="0.3">
      <c r="A51" s="721" t="s">
        <v>574</v>
      </c>
      <c r="B51" s="722" t="s">
        <v>348</v>
      </c>
      <c r="C51" s="723">
        <v>25.562069999999999</v>
      </c>
      <c r="D51" s="723">
        <v>24.4465</v>
      </c>
      <c r="E51" s="723"/>
      <c r="F51" s="723">
        <v>28.097500000000004</v>
      </c>
      <c r="G51" s="723">
        <v>26.59813156350225</v>
      </c>
      <c r="H51" s="723">
        <v>1.499368436497754</v>
      </c>
      <c r="I51" s="724">
        <v>1.056371194078729</v>
      </c>
      <c r="J51" s="725" t="s">
        <v>1</v>
      </c>
    </row>
    <row r="52" spans="1:10" ht="14.4" customHeight="1" x14ac:dyDescent="0.3">
      <c r="A52" s="721" t="s">
        <v>574</v>
      </c>
      <c r="B52" s="722" t="s">
        <v>350</v>
      </c>
      <c r="C52" s="723">
        <v>48.640160000000002</v>
      </c>
      <c r="D52" s="723">
        <v>51.307679999999998</v>
      </c>
      <c r="E52" s="723"/>
      <c r="F52" s="723">
        <v>55.297890000000002</v>
      </c>
      <c r="G52" s="723">
        <v>49.718113222809251</v>
      </c>
      <c r="H52" s="723">
        <v>5.5797767771907516</v>
      </c>
      <c r="I52" s="724">
        <v>1.1122282487307042</v>
      </c>
      <c r="J52" s="725" t="s">
        <v>1</v>
      </c>
    </row>
    <row r="53" spans="1:10" ht="14.4" customHeight="1" x14ac:dyDescent="0.3">
      <c r="A53" s="721" t="s">
        <v>574</v>
      </c>
      <c r="B53" s="722" t="s">
        <v>351</v>
      </c>
      <c r="C53" s="723">
        <v>16.866779999999999</v>
      </c>
      <c r="D53" s="723">
        <v>15.154</v>
      </c>
      <c r="E53" s="723"/>
      <c r="F53" s="723">
        <v>17.793999999999997</v>
      </c>
      <c r="G53" s="723">
        <v>15.69731035273275</v>
      </c>
      <c r="H53" s="723">
        <v>2.0966896472672474</v>
      </c>
      <c r="I53" s="724">
        <v>1.133569993849439</v>
      </c>
      <c r="J53" s="725" t="s">
        <v>1</v>
      </c>
    </row>
    <row r="54" spans="1:10" ht="14.4" customHeight="1" x14ac:dyDescent="0.3">
      <c r="A54" s="721" t="s">
        <v>574</v>
      </c>
      <c r="B54" s="722" t="s">
        <v>353</v>
      </c>
      <c r="C54" s="723" t="s">
        <v>562</v>
      </c>
      <c r="D54" s="723" t="s">
        <v>562</v>
      </c>
      <c r="E54" s="723"/>
      <c r="F54" s="723">
        <v>0</v>
      </c>
      <c r="G54" s="723">
        <v>14.5</v>
      </c>
      <c r="H54" s="723">
        <v>-14.5</v>
      </c>
      <c r="I54" s="724">
        <v>0</v>
      </c>
      <c r="J54" s="725" t="s">
        <v>1</v>
      </c>
    </row>
    <row r="55" spans="1:10" ht="14.4" customHeight="1" x14ac:dyDescent="0.3">
      <c r="A55" s="721" t="s">
        <v>574</v>
      </c>
      <c r="B55" s="722" t="s">
        <v>354</v>
      </c>
      <c r="C55" s="723">
        <v>77.365020000000001</v>
      </c>
      <c r="D55" s="723">
        <v>93.152969999999996</v>
      </c>
      <c r="E55" s="723"/>
      <c r="F55" s="723">
        <v>128.52823000000001</v>
      </c>
      <c r="G55" s="723">
        <v>117.2883570190525</v>
      </c>
      <c r="H55" s="723">
        <v>11.23987298094751</v>
      </c>
      <c r="I55" s="724">
        <v>1.0958311060587342</v>
      </c>
      <c r="J55" s="725" t="s">
        <v>1</v>
      </c>
    </row>
    <row r="56" spans="1:10" ht="14.4" customHeight="1" x14ac:dyDescent="0.3">
      <c r="A56" s="721" t="s">
        <v>574</v>
      </c>
      <c r="B56" s="722" t="s">
        <v>355</v>
      </c>
      <c r="C56" s="723" t="s">
        <v>562</v>
      </c>
      <c r="D56" s="723">
        <v>0</v>
      </c>
      <c r="E56" s="723"/>
      <c r="F56" s="723" t="s">
        <v>562</v>
      </c>
      <c r="G56" s="723" t="s">
        <v>562</v>
      </c>
      <c r="H56" s="723" t="s">
        <v>562</v>
      </c>
      <c r="I56" s="724" t="s">
        <v>562</v>
      </c>
      <c r="J56" s="725" t="s">
        <v>1</v>
      </c>
    </row>
    <row r="57" spans="1:10" ht="14.4" customHeight="1" x14ac:dyDescent="0.3">
      <c r="A57" s="721" t="s">
        <v>574</v>
      </c>
      <c r="B57" s="722" t="s">
        <v>576</v>
      </c>
      <c r="C57" s="723">
        <v>544.79160999999999</v>
      </c>
      <c r="D57" s="723">
        <v>551.56649000000004</v>
      </c>
      <c r="E57" s="723"/>
      <c r="F57" s="723">
        <v>584.05773999999997</v>
      </c>
      <c r="G57" s="723">
        <v>584.74030916462573</v>
      </c>
      <c r="H57" s="723">
        <v>-0.682569164625761</v>
      </c>
      <c r="I57" s="724">
        <v>0.99883269691873833</v>
      </c>
      <c r="J57" s="725" t="s">
        <v>569</v>
      </c>
    </row>
    <row r="58" spans="1:10" ht="14.4" customHeight="1" x14ac:dyDescent="0.3">
      <c r="A58" s="721" t="s">
        <v>562</v>
      </c>
      <c r="B58" s="722" t="s">
        <v>562</v>
      </c>
      <c r="C58" s="723" t="s">
        <v>562</v>
      </c>
      <c r="D58" s="723" t="s">
        <v>562</v>
      </c>
      <c r="E58" s="723"/>
      <c r="F58" s="723" t="s">
        <v>562</v>
      </c>
      <c r="G58" s="723" t="s">
        <v>562</v>
      </c>
      <c r="H58" s="723" t="s">
        <v>562</v>
      </c>
      <c r="I58" s="724" t="s">
        <v>562</v>
      </c>
      <c r="J58" s="725" t="s">
        <v>570</v>
      </c>
    </row>
    <row r="59" spans="1:10" ht="14.4" customHeight="1" x14ac:dyDescent="0.3">
      <c r="A59" s="721" t="s">
        <v>577</v>
      </c>
      <c r="B59" s="722" t="s">
        <v>578</v>
      </c>
      <c r="C59" s="723" t="s">
        <v>562</v>
      </c>
      <c r="D59" s="723" t="s">
        <v>562</v>
      </c>
      <c r="E59" s="723"/>
      <c r="F59" s="723" t="s">
        <v>562</v>
      </c>
      <c r="G59" s="723" t="s">
        <v>562</v>
      </c>
      <c r="H59" s="723" t="s">
        <v>562</v>
      </c>
      <c r="I59" s="724" t="s">
        <v>562</v>
      </c>
      <c r="J59" s="725" t="s">
        <v>0</v>
      </c>
    </row>
    <row r="60" spans="1:10" ht="14.4" customHeight="1" x14ac:dyDescent="0.3">
      <c r="A60" s="721" t="s">
        <v>577</v>
      </c>
      <c r="B60" s="722" t="s">
        <v>342</v>
      </c>
      <c r="C60" s="723">
        <v>1.2196800000000001</v>
      </c>
      <c r="D60" s="723">
        <v>1.1422399999999999</v>
      </c>
      <c r="E60" s="723"/>
      <c r="F60" s="723">
        <v>1.3721399999999999</v>
      </c>
      <c r="G60" s="723">
        <v>2.0064157894774999</v>
      </c>
      <c r="H60" s="723">
        <v>-0.63427578947749996</v>
      </c>
      <c r="I60" s="724">
        <v>0.68387619714522152</v>
      </c>
      <c r="J60" s="725" t="s">
        <v>1</v>
      </c>
    </row>
    <row r="61" spans="1:10" ht="14.4" customHeight="1" x14ac:dyDescent="0.3">
      <c r="A61" s="721" t="s">
        <v>577</v>
      </c>
      <c r="B61" s="722" t="s">
        <v>344</v>
      </c>
      <c r="C61" s="723">
        <v>36.107200000000006</v>
      </c>
      <c r="D61" s="723">
        <v>49.286549999999998</v>
      </c>
      <c r="E61" s="723"/>
      <c r="F61" s="723">
        <v>38.948949999999996</v>
      </c>
      <c r="G61" s="723">
        <v>41.164238973062247</v>
      </c>
      <c r="H61" s="723">
        <v>-2.2152889730622505</v>
      </c>
      <c r="I61" s="724">
        <v>0.94618413874936624</v>
      </c>
      <c r="J61" s="725" t="s">
        <v>1</v>
      </c>
    </row>
    <row r="62" spans="1:10" ht="14.4" customHeight="1" x14ac:dyDescent="0.3">
      <c r="A62" s="721" t="s">
        <v>577</v>
      </c>
      <c r="B62" s="722" t="s">
        <v>345</v>
      </c>
      <c r="C62" s="723">
        <v>281.18514000000005</v>
      </c>
      <c r="D62" s="723">
        <v>315.46164999999996</v>
      </c>
      <c r="E62" s="723"/>
      <c r="F62" s="723">
        <v>330.34975999999995</v>
      </c>
      <c r="G62" s="723">
        <v>342.23654286121501</v>
      </c>
      <c r="H62" s="723">
        <v>-11.886782861215067</v>
      </c>
      <c r="I62" s="724">
        <v>0.96526734766007893</v>
      </c>
      <c r="J62" s="725" t="s">
        <v>1</v>
      </c>
    </row>
    <row r="63" spans="1:10" ht="14.4" customHeight="1" x14ac:dyDescent="0.3">
      <c r="A63" s="721" t="s">
        <v>577</v>
      </c>
      <c r="B63" s="722" t="s">
        <v>348</v>
      </c>
      <c r="C63" s="723">
        <v>29.006619999999998</v>
      </c>
      <c r="D63" s="723">
        <v>21.967999999999996</v>
      </c>
      <c r="E63" s="723"/>
      <c r="F63" s="723">
        <v>31.7227</v>
      </c>
      <c r="G63" s="723">
        <v>24.874255526262004</v>
      </c>
      <c r="H63" s="723">
        <v>6.8484444737379953</v>
      </c>
      <c r="I63" s="724">
        <v>1.2753225907206538</v>
      </c>
      <c r="J63" s="725" t="s">
        <v>1</v>
      </c>
    </row>
    <row r="64" spans="1:10" ht="14.4" customHeight="1" x14ac:dyDescent="0.3">
      <c r="A64" s="721" t="s">
        <v>577</v>
      </c>
      <c r="B64" s="722" t="s">
        <v>349</v>
      </c>
      <c r="C64" s="723">
        <v>8.7896199999999993</v>
      </c>
      <c r="D64" s="723">
        <v>7.8494399999999995</v>
      </c>
      <c r="E64" s="723"/>
      <c r="F64" s="723">
        <v>5.8869000000000007</v>
      </c>
      <c r="G64" s="723">
        <v>9.0560990216189996</v>
      </c>
      <c r="H64" s="723">
        <v>-3.1691990216189989</v>
      </c>
      <c r="I64" s="724">
        <v>0.65004810415020986</v>
      </c>
      <c r="J64" s="725" t="s">
        <v>1</v>
      </c>
    </row>
    <row r="65" spans="1:10" ht="14.4" customHeight="1" x14ac:dyDescent="0.3">
      <c r="A65" s="721" t="s">
        <v>577</v>
      </c>
      <c r="B65" s="722" t="s">
        <v>350</v>
      </c>
      <c r="C65" s="723">
        <v>30.358450000000001</v>
      </c>
      <c r="D65" s="723">
        <v>39.328789999999998</v>
      </c>
      <c r="E65" s="723"/>
      <c r="F65" s="723">
        <v>31.62696</v>
      </c>
      <c r="G65" s="723">
        <v>38.931902845486498</v>
      </c>
      <c r="H65" s="723">
        <v>-7.3049428454864973</v>
      </c>
      <c r="I65" s="724">
        <v>0.81236614931259687</v>
      </c>
      <c r="J65" s="725" t="s">
        <v>1</v>
      </c>
    </row>
    <row r="66" spans="1:10" ht="14.4" customHeight="1" x14ac:dyDescent="0.3">
      <c r="A66" s="721" t="s">
        <v>577</v>
      </c>
      <c r="B66" s="722" t="s">
        <v>351</v>
      </c>
      <c r="C66" s="723">
        <v>14.372</v>
      </c>
      <c r="D66" s="723">
        <v>18.46</v>
      </c>
      <c r="E66" s="723"/>
      <c r="F66" s="723">
        <v>16.421999999999997</v>
      </c>
      <c r="G66" s="723">
        <v>17.9787436014085</v>
      </c>
      <c r="H66" s="723">
        <v>-1.5567436014085025</v>
      </c>
      <c r="I66" s="724">
        <v>0.91341199163179887</v>
      </c>
      <c r="J66" s="725" t="s">
        <v>1</v>
      </c>
    </row>
    <row r="67" spans="1:10" ht="14.4" customHeight="1" x14ac:dyDescent="0.3">
      <c r="A67" s="721" t="s">
        <v>577</v>
      </c>
      <c r="B67" s="722" t="s">
        <v>353</v>
      </c>
      <c r="C67" s="723">
        <v>25.592960000000001</v>
      </c>
      <c r="D67" s="723">
        <v>19.19472</v>
      </c>
      <c r="E67" s="723"/>
      <c r="F67" s="723">
        <v>25.592960000000001</v>
      </c>
      <c r="G67" s="723">
        <v>18.426572412207751</v>
      </c>
      <c r="H67" s="723">
        <v>7.1663875877922507</v>
      </c>
      <c r="I67" s="724">
        <v>1.3889159322460025</v>
      </c>
      <c r="J67" s="725" t="s">
        <v>1</v>
      </c>
    </row>
    <row r="68" spans="1:10" ht="14.4" customHeight="1" x14ac:dyDescent="0.3">
      <c r="A68" s="721" t="s">
        <v>577</v>
      </c>
      <c r="B68" s="722" t="s">
        <v>354</v>
      </c>
      <c r="C68" s="723">
        <v>111.75228999999999</v>
      </c>
      <c r="D68" s="723">
        <v>116.48654000000001</v>
      </c>
      <c r="E68" s="723"/>
      <c r="F68" s="723">
        <v>135.05295999999998</v>
      </c>
      <c r="G68" s="723">
        <v>146.82522713732425</v>
      </c>
      <c r="H68" s="723">
        <v>-11.772267137324263</v>
      </c>
      <c r="I68" s="724">
        <v>0.9198212230496754</v>
      </c>
      <c r="J68" s="725" t="s">
        <v>1</v>
      </c>
    </row>
    <row r="69" spans="1:10" ht="14.4" customHeight="1" x14ac:dyDescent="0.3">
      <c r="A69" s="721" t="s">
        <v>577</v>
      </c>
      <c r="B69" s="722" t="s">
        <v>355</v>
      </c>
      <c r="C69" s="723" t="s">
        <v>562</v>
      </c>
      <c r="D69" s="723">
        <v>0</v>
      </c>
      <c r="E69" s="723"/>
      <c r="F69" s="723" t="s">
        <v>562</v>
      </c>
      <c r="G69" s="723" t="s">
        <v>562</v>
      </c>
      <c r="H69" s="723" t="s">
        <v>562</v>
      </c>
      <c r="I69" s="724" t="s">
        <v>562</v>
      </c>
      <c r="J69" s="725" t="s">
        <v>1</v>
      </c>
    </row>
    <row r="70" spans="1:10" ht="14.4" customHeight="1" x14ac:dyDescent="0.3">
      <c r="A70" s="721" t="s">
        <v>577</v>
      </c>
      <c r="B70" s="722" t="s">
        <v>579</v>
      </c>
      <c r="C70" s="723">
        <v>538.38396000000012</v>
      </c>
      <c r="D70" s="723">
        <v>589.17792999999995</v>
      </c>
      <c r="E70" s="723"/>
      <c r="F70" s="723">
        <v>616.97532999999999</v>
      </c>
      <c r="G70" s="723">
        <v>641.4999981680628</v>
      </c>
      <c r="H70" s="723">
        <v>-24.524668168062817</v>
      </c>
      <c r="I70" s="724">
        <v>0.96176980789072775</v>
      </c>
      <c r="J70" s="725" t="s">
        <v>569</v>
      </c>
    </row>
    <row r="71" spans="1:10" ht="14.4" customHeight="1" x14ac:dyDescent="0.3">
      <c r="A71" s="721" t="s">
        <v>562</v>
      </c>
      <c r="B71" s="722" t="s">
        <v>562</v>
      </c>
      <c r="C71" s="723" t="s">
        <v>562</v>
      </c>
      <c r="D71" s="723" t="s">
        <v>562</v>
      </c>
      <c r="E71" s="723"/>
      <c r="F71" s="723" t="s">
        <v>562</v>
      </c>
      <c r="G71" s="723" t="s">
        <v>562</v>
      </c>
      <c r="H71" s="723" t="s">
        <v>562</v>
      </c>
      <c r="I71" s="724" t="s">
        <v>562</v>
      </c>
      <c r="J71" s="725" t="s">
        <v>570</v>
      </c>
    </row>
    <row r="72" spans="1:10" ht="14.4" customHeight="1" x14ac:dyDescent="0.3">
      <c r="A72" s="721" t="s">
        <v>580</v>
      </c>
      <c r="B72" s="722" t="s">
        <v>581</v>
      </c>
      <c r="C72" s="723" t="s">
        <v>562</v>
      </c>
      <c r="D72" s="723" t="s">
        <v>562</v>
      </c>
      <c r="E72" s="723"/>
      <c r="F72" s="723" t="s">
        <v>562</v>
      </c>
      <c r="G72" s="723" t="s">
        <v>562</v>
      </c>
      <c r="H72" s="723" t="s">
        <v>562</v>
      </c>
      <c r="I72" s="724" t="s">
        <v>562</v>
      </c>
      <c r="J72" s="725" t="s">
        <v>0</v>
      </c>
    </row>
    <row r="73" spans="1:10" ht="14.4" customHeight="1" x14ac:dyDescent="0.3">
      <c r="A73" s="721" t="s">
        <v>580</v>
      </c>
      <c r="B73" s="722" t="s">
        <v>344</v>
      </c>
      <c r="C73" s="723">
        <v>0.36986999999999998</v>
      </c>
      <c r="D73" s="723">
        <v>0.42534000000000005</v>
      </c>
      <c r="E73" s="723"/>
      <c r="F73" s="723">
        <v>2.2581199999999999</v>
      </c>
      <c r="G73" s="723">
        <v>0.32583272629325</v>
      </c>
      <c r="H73" s="723">
        <v>1.9322872737067498</v>
      </c>
      <c r="I73" s="724">
        <v>6.9303044715271733</v>
      </c>
      <c r="J73" s="725" t="s">
        <v>1</v>
      </c>
    </row>
    <row r="74" spans="1:10" ht="14.4" customHeight="1" x14ac:dyDescent="0.3">
      <c r="A74" s="721" t="s">
        <v>580</v>
      </c>
      <c r="B74" s="722" t="s">
        <v>345</v>
      </c>
      <c r="C74" s="723">
        <v>9.5731699999999993</v>
      </c>
      <c r="D74" s="723">
        <v>8.0302500000000006</v>
      </c>
      <c r="E74" s="723"/>
      <c r="F74" s="723">
        <v>7.9919499999999992</v>
      </c>
      <c r="G74" s="723">
        <v>8.6560750466044993</v>
      </c>
      <c r="H74" s="723">
        <v>-0.66412504660450011</v>
      </c>
      <c r="I74" s="724">
        <v>0.92327642227813</v>
      </c>
      <c r="J74" s="725" t="s">
        <v>1</v>
      </c>
    </row>
    <row r="75" spans="1:10" ht="14.4" customHeight="1" x14ac:dyDescent="0.3">
      <c r="A75" s="721" t="s">
        <v>580</v>
      </c>
      <c r="B75" s="722" t="s">
        <v>348</v>
      </c>
      <c r="C75" s="723">
        <v>0.16320000000000001</v>
      </c>
      <c r="D75" s="723">
        <v>0</v>
      </c>
      <c r="E75" s="723"/>
      <c r="F75" s="723">
        <v>0</v>
      </c>
      <c r="G75" s="723">
        <v>2.2934135392982502</v>
      </c>
      <c r="H75" s="723">
        <v>-2.2934135392982502</v>
      </c>
      <c r="I75" s="724">
        <v>0</v>
      </c>
      <c r="J75" s="725" t="s">
        <v>1</v>
      </c>
    </row>
    <row r="76" spans="1:10" ht="14.4" customHeight="1" x14ac:dyDescent="0.3">
      <c r="A76" s="721" t="s">
        <v>580</v>
      </c>
      <c r="B76" s="722" t="s">
        <v>350</v>
      </c>
      <c r="C76" s="723">
        <v>0.20600000000000002</v>
      </c>
      <c r="D76" s="723">
        <v>0.24300000000000002</v>
      </c>
      <c r="E76" s="723"/>
      <c r="F76" s="723">
        <v>0</v>
      </c>
      <c r="G76" s="723">
        <v>24.545715108349</v>
      </c>
      <c r="H76" s="723">
        <v>-24.545715108349</v>
      </c>
      <c r="I76" s="724">
        <v>0</v>
      </c>
      <c r="J76" s="725" t="s">
        <v>1</v>
      </c>
    </row>
    <row r="77" spans="1:10" ht="14.4" customHeight="1" x14ac:dyDescent="0.3">
      <c r="A77" s="721" t="s">
        <v>580</v>
      </c>
      <c r="B77" s="722" t="s">
        <v>351</v>
      </c>
      <c r="C77" s="723">
        <v>3.1239999999999997</v>
      </c>
      <c r="D77" s="723">
        <v>3.55</v>
      </c>
      <c r="E77" s="723"/>
      <c r="F77" s="723">
        <v>3.3120000000000003</v>
      </c>
      <c r="G77" s="723">
        <v>3.7596314697862496</v>
      </c>
      <c r="H77" s="723">
        <v>-0.44763146978624935</v>
      </c>
      <c r="I77" s="724">
        <v>0.88093740746039162</v>
      </c>
      <c r="J77" s="725" t="s">
        <v>1</v>
      </c>
    </row>
    <row r="78" spans="1:10" ht="14.4" customHeight="1" x14ac:dyDescent="0.3">
      <c r="A78" s="721" t="s">
        <v>580</v>
      </c>
      <c r="B78" s="722" t="s">
        <v>354</v>
      </c>
      <c r="C78" s="723">
        <v>3.4789999999999996</v>
      </c>
      <c r="D78" s="723">
        <v>4.1366499999999995</v>
      </c>
      <c r="E78" s="723"/>
      <c r="F78" s="723">
        <v>2.3414999999999999</v>
      </c>
      <c r="G78" s="723">
        <v>3.2969479754522499</v>
      </c>
      <c r="H78" s="723">
        <v>-0.95544797545225002</v>
      </c>
      <c r="I78" s="724">
        <v>0.71020228933967666</v>
      </c>
      <c r="J78" s="725" t="s">
        <v>1</v>
      </c>
    </row>
    <row r="79" spans="1:10" ht="14.4" customHeight="1" x14ac:dyDescent="0.3">
      <c r="A79" s="721" t="s">
        <v>580</v>
      </c>
      <c r="B79" s="722" t="s">
        <v>582</v>
      </c>
      <c r="C79" s="723">
        <v>16.915239999999997</v>
      </c>
      <c r="D79" s="723">
        <v>16.38524</v>
      </c>
      <c r="E79" s="723"/>
      <c r="F79" s="723">
        <v>15.903569999999998</v>
      </c>
      <c r="G79" s="723">
        <v>42.877615865783497</v>
      </c>
      <c r="H79" s="723">
        <v>-26.974045865783498</v>
      </c>
      <c r="I79" s="724">
        <v>0.37090611683685304</v>
      </c>
      <c r="J79" s="725" t="s">
        <v>569</v>
      </c>
    </row>
    <row r="80" spans="1:10" ht="14.4" customHeight="1" x14ac:dyDescent="0.3">
      <c r="A80" s="721" t="s">
        <v>562</v>
      </c>
      <c r="B80" s="722" t="s">
        <v>562</v>
      </c>
      <c r="C80" s="723" t="s">
        <v>562</v>
      </c>
      <c r="D80" s="723" t="s">
        <v>562</v>
      </c>
      <c r="E80" s="723"/>
      <c r="F80" s="723" t="s">
        <v>562</v>
      </c>
      <c r="G80" s="723" t="s">
        <v>562</v>
      </c>
      <c r="H80" s="723" t="s">
        <v>562</v>
      </c>
      <c r="I80" s="724" t="s">
        <v>562</v>
      </c>
      <c r="J80" s="725" t="s">
        <v>570</v>
      </c>
    </row>
    <row r="81" spans="1:10" ht="14.4" customHeight="1" x14ac:dyDescent="0.3">
      <c r="A81" s="721" t="s">
        <v>583</v>
      </c>
      <c r="B81" s="722" t="s">
        <v>584</v>
      </c>
      <c r="C81" s="723" t="s">
        <v>562</v>
      </c>
      <c r="D81" s="723" t="s">
        <v>562</v>
      </c>
      <c r="E81" s="723"/>
      <c r="F81" s="723" t="s">
        <v>562</v>
      </c>
      <c r="G81" s="723" t="s">
        <v>562</v>
      </c>
      <c r="H81" s="723" t="s">
        <v>562</v>
      </c>
      <c r="I81" s="724" t="s">
        <v>562</v>
      </c>
      <c r="J81" s="725" t="s">
        <v>0</v>
      </c>
    </row>
    <row r="82" spans="1:10" ht="14.4" customHeight="1" x14ac:dyDescent="0.3">
      <c r="A82" s="721" t="s">
        <v>583</v>
      </c>
      <c r="B82" s="722" t="s">
        <v>342</v>
      </c>
      <c r="C82" s="723" t="s">
        <v>562</v>
      </c>
      <c r="D82" s="723" t="s">
        <v>562</v>
      </c>
      <c r="E82" s="723"/>
      <c r="F82" s="723">
        <v>0</v>
      </c>
      <c r="G82" s="723">
        <v>0.75</v>
      </c>
      <c r="H82" s="723">
        <v>-0.75</v>
      </c>
      <c r="I82" s="724">
        <v>0</v>
      </c>
      <c r="J82" s="725" t="s">
        <v>1</v>
      </c>
    </row>
    <row r="83" spans="1:10" ht="14.4" customHeight="1" x14ac:dyDescent="0.3">
      <c r="A83" s="721" t="s">
        <v>583</v>
      </c>
      <c r="B83" s="722" t="s">
        <v>344</v>
      </c>
      <c r="C83" s="723">
        <v>1.49295</v>
      </c>
      <c r="D83" s="723">
        <v>3.33073</v>
      </c>
      <c r="E83" s="723"/>
      <c r="F83" s="723">
        <v>1.17641</v>
      </c>
      <c r="G83" s="723">
        <v>2.0380679356827498</v>
      </c>
      <c r="H83" s="723">
        <v>-0.86165793568274984</v>
      </c>
      <c r="I83" s="724">
        <v>0.57721824645943631</v>
      </c>
      <c r="J83" s="725" t="s">
        <v>1</v>
      </c>
    </row>
    <row r="84" spans="1:10" ht="14.4" customHeight="1" x14ac:dyDescent="0.3">
      <c r="A84" s="721" t="s">
        <v>583</v>
      </c>
      <c r="B84" s="722" t="s">
        <v>345</v>
      </c>
      <c r="C84" s="723">
        <v>38.683009999999996</v>
      </c>
      <c r="D84" s="723">
        <v>39.837069999999997</v>
      </c>
      <c r="E84" s="723"/>
      <c r="F84" s="723">
        <v>35.204549999999998</v>
      </c>
      <c r="G84" s="723">
        <v>36.617242603837248</v>
      </c>
      <c r="H84" s="723">
        <v>-1.4126926038372503</v>
      </c>
      <c r="I84" s="724">
        <v>0.96142001681772704</v>
      </c>
      <c r="J84" s="725" t="s">
        <v>1</v>
      </c>
    </row>
    <row r="85" spans="1:10" ht="14.4" customHeight="1" x14ac:dyDescent="0.3">
      <c r="A85" s="721" t="s">
        <v>583</v>
      </c>
      <c r="B85" s="722" t="s">
        <v>348</v>
      </c>
      <c r="C85" s="723">
        <v>0</v>
      </c>
      <c r="D85" s="723">
        <v>8.0706799999999994</v>
      </c>
      <c r="E85" s="723"/>
      <c r="F85" s="723">
        <v>0.40849999999999997</v>
      </c>
      <c r="G85" s="723">
        <v>2.7986516827585</v>
      </c>
      <c r="H85" s="723">
        <v>-2.3901516827584999</v>
      </c>
      <c r="I85" s="724">
        <v>0.14596314450870165</v>
      </c>
      <c r="J85" s="725" t="s">
        <v>1</v>
      </c>
    </row>
    <row r="86" spans="1:10" ht="14.4" customHeight="1" x14ac:dyDescent="0.3">
      <c r="A86" s="721" t="s">
        <v>583</v>
      </c>
      <c r="B86" s="722" t="s">
        <v>350</v>
      </c>
      <c r="C86" s="723">
        <v>3.2460800000000001</v>
      </c>
      <c r="D86" s="723">
        <v>2.8712300000000002</v>
      </c>
      <c r="E86" s="723"/>
      <c r="F86" s="723">
        <v>3.93038</v>
      </c>
      <c r="G86" s="723">
        <v>2.5155857195807498</v>
      </c>
      <c r="H86" s="723">
        <v>1.4147942804192501</v>
      </c>
      <c r="I86" s="724">
        <v>1.5624114771390265</v>
      </c>
      <c r="J86" s="725" t="s">
        <v>1</v>
      </c>
    </row>
    <row r="87" spans="1:10" ht="14.4" customHeight="1" x14ac:dyDescent="0.3">
      <c r="A87" s="721" t="s">
        <v>583</v>
      </c>
      <c r="B87" s="722" t="s">
        <v>351</v>
      </c>
      <c r="C87" s="723">
        <v>0.75136999999999998</v>
      </c>
      <c r="D87" s="723">
        <v>0.99399999999999999</v>
      </c>
      <c r="E87" s="723"/>
      <c r="F87" s="723">
        <v>0.82800000000000007</v>
      </c>
      <c r="G87" s="723">
        <v>1.09449497247125</v>
      </c>
      <c r="H87" s="723">
        <v>-0.26649497247124998</v>
      </c>
      <c r="I87" s="724">
        <v>0.75651329684088597</v>
      </c>
      <c r="J87" s="725" t="s">
        <v>1</v>
      </c>
    </row>
    <row r="88" spans="1:10" ht="14.4" customHeight="1" x14ac:dyDescent="0.3">
      <c r="A88" s="721" t="s">
        <v>583</v>
      </c>
      <c r="B88" s="722" t="s">
        <v>354</v>
      </c>
      <c r="C88" s="723">
        <v>15.71963</v>
      </c>
      <c r="D88" s="723">
        <v>36.205950000000001</v>
      </c>
      <c r="E88" s="723"/>
      <c r="F88" s="723">
        <v>36.715440000000001</v>
      </c>
      <c r="G88" s="723">
        <v>25.325451222384999</v>
      </c>
      <c r="H88" s="723">
        <v>11.389988777615002</v>
      </c>
      <c r="I88" s="724">
        <v>1.4497447519334805</v>
      </c>
      <c r="J88" s="725" t="s">
        <v>1</v>
      </c>
    </row>
    <row r="89" spans="1:10" ht="14.4" customHeight="1" x14ac:dyDescent="0.3">
      <c r="A89" s="721" t="s">
        <v>583</v>
      </c>
      <c r="B89" s="722" t="s">
        <v>585</v>
      </c>
      <c r="C89" s="723">
        <v>59.893039999999999</v>
      </c>
      <c r="D89" s="723">
        <v>91.309659999999994</v>
      </c>
      <c r="E89" s="723"/>
      <c r="F89" s="723">
        <v>78.263279999999995</v>
      </c>
      <c r="G89" s="723">
        <v>71.139494136715484</v>
      </c>
      <c r="H89" s="723">
        <v>7.1237858632845104</v>
      </c>
      <c r="I89" s="724">
        <v>1.1001382698841526</v>
      </c>
      <c r="J89" s="725" t="s">
        <v>569</v>
      </c>
    </row>
    <row r="90" spans="1:10" ht="14.4" customHeight="1" x14ac:dyDescent="0.3">
      <c r="A90" s="721" t="s">
        <v>562</v>
      </c>
      <c r="B90" s="722" t="s">
        <v>562</v>
      </c>
      <c r="C90" s="723" t="s">
        <v>562</v>
      </c>
      <c r="D90" s="723" t="s">
        <v>562</v>
      </c>
      <c r="E90" s="723"/>
      <c r="F90" s="723" t="s">
        <v>562</v>
      </c>
      <c r="G90" s="723" t="s">
        <v>562</v>
      </c>
      <c r="H90" s="723" t="s">
        <v>562</v>
      </c>
      <c r="I90" s="724" t="s">
        <v>562</v>
      </c>
      <c r="J90" s="725" t="s">
        <v>570</v>
      </c>
    </row>
    <row r="91" spans="1:10" ht="14.4" customHeight="1" x14ac:dyDescent="0.3">
      <c r="A91" s="721" t="s">
        <v>560</v>
      </c>
      <c r="B91" s="722" t="s">
        <v>564</v>
      </c>
      <c r="C91" s="723">
        <v>2834.2875700000009</v>
      </c>
      <c r="D91" s="723">
        <v>2749.6609599999997</v>
      </c>
      <c r="E91" s="723"/>
      <c r="F91" s="723">
        <v>3495.2474299999999</v>
      </c>
      <c r="G91" s="723">
        <v>3334.2233739259955</v>
      </c>
      <c r="H91" s="723">
        <v>161.02405607400442</v>
      </c>
      <c r="I91" s="724">
        <v>1.0482943216502021</v>
      </c>
      <c r="J91" s="725" t="s">
        <v>565</v>
      </c>
    </row>
  </sheetData>
  <mergeCells count="3">
    <mergeCell ref="A1:I1"/>
    <mergeCell ref="F3:I3"/>
    <mergeCell ref="C4:D4"/>
  </mergeCells>
  <conditionalFormatting sqref="F20 F92:F65537">
    <cfRule type="cellIs" dxfId="46" priority="18" stopIfTrue="1" operator="greaterThan">
      <formula>1</formula>
    </cfRule>
  </conditionalFormatting>
  <conditionalFormatting sqref="H5:H19">
    <cfRule type="expression" dxfId="45" priority="14">
      <formula>$H5&gt;0</formula>
    </cfRule>
  </conditionalFormatting>
  <conditionalFormatting sqref="I5:I19">
    <cfRule type="expression" dxfId="44" priority="15">
      <formula>$I5&gt;1</formula>
    </cfRule>
  </conditionalFormatting>
  <conditionalFormatting sqref="B5:B19">
    <cfRule type="expression" dxfId="43" priority="11">
      <formula>OR($J5="NS",$J5="SumaNS",$J5="Účet")</formula>
    </cfRule>
  </conditionalFormatting>
  <conditionalFormatting sqref="F5:I19 B5:D19">
    <cfRule type="expression" dxfId="42" priority="17">
      <formula>AND($J5&lt;&gt;"",$J5&lt;&gt;"mezeraKL")</formula>
    </cfRule>
  </conditionalFormatting>
  <conditionalFormatting sqref="B5:D19 F5:I19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40" priority="13">
      <formula>OR($J5="SumaNS",$J5="NS")</formula>
    </cfRule>
  </conditionalFormatting>
  <conditionalFormatting sqref="A5:A19">
    <cfRule type="expression" dxfId="39" priority="9">
      <formula>AND($J5&lt;&gt;"mezeraKL",$J5&lt;&gt;"")</formula>
    </cfRule>
  </conditionalFormatting>
  <conditionalFormatting sqref="A5:A19">
    <cfRule type="expression" dxfId="38" priority="10">
      <formula>AND($J5&lt;&gt;"",$J5&lt;&gt;"mezeraKL")</formula>
    </cfRule>
  </conditionalFormatting>
  <conditionalFormatting sqref="H21:H91">
    <cfRule type="expression" dxfId="37" priority="5">
      <formula>$H21&gt;0</formula>
    </cfRule>
  </conditionalFormatting>
  <conditionalFormatting sqref="A21:A91">
    <cfRule type="expression" dxfId="36" priority="2">
      <formula>AND($J21&lt;&gt;"mezeraKL",$J21&lt;&gt;"")</formula>
    </cfRule>
  </conditionalFormatting>
  <conditionalFormatting sqref="I21:I91">
    <cfRule type="expression" dxfId="35" priority="6">
      <formula>$I21&gt;1</formula>
    </cfRule>
  </conditionalFormatting>
  <conditionalFormatting sqref="B21:B91">
    <cfRule type="expression" dxfId="34" priority="1">
      <formula>OR($J21="NS",$J21="SumaNS",$J21="Účet")</formula>
    </cfRule>
  </conditionalFormatting>
  <conditionalFormatting sqref="A21:D91 F21:I91">
    <cfRule type="expression" dxfId="33" priority="8">
      <formula>AND($J21&lt;&gt;"",$J21&lt;&gt;"mezeraKL")</formula>
    </cfRule>
  </conditionalFormatting>
  <conditionalFormatting sqref="B21:D91 F21:I91">
    <cfRule type="expression" dxfId="32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1 F21:I91">
    <cfRule type="expression" dxfId="31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5" t="s">
        <v>4091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1"/>
      <c r="D3" s="572"/>
      <c r="E3" s="572"/>
      <c r="F3" s="572"/>
      <c r="G3" s="572"/>
      <c r="H3" s="260" t="s">
        <v>159</v>
      </c>
      <c r="I3" s="203">
        <f>IF(J3&lt;&gt;0,K3/J3,0)</f>
        <v>7.9896848469609401</v>
      </c>
      <c r="J3" s="203">
        <f>SUBTOTAL(9,J5:J1048576)</f>
        <v>437470</v>
      </c>
      <c r="K3" s="204">
        <f>SUBTOTAL(9,K5:K1048576)</f>
        <v>3495247.4300000025</v>
      </c>
    </row>
    <row r="4" spans="1:11" s="330" customFormat="1" ht="14.4" customHeight="1" thickBot="1" x14ac:dyDescent="0.35">
      <c r="A4" s="829" t="s">
        <v>4</v>
      </c>
      <c r="B4" s="830" t="s">
        <v>5</v>
      </c>
      <c r="C4" s="830" t="s">
        <v>0</v>
      </c>
      <c r="D4" s="830" t="s">
        <v>6</v>
      </c>
      <c r="E4" s="830" t="s">
        <v>7</v>
      </c>
      <c r="F4" s="830" t="s">
        <v>1</v>
      </c>
      <c r="G4" s="830" t="s">
        <v>90</v>
      </c>
      <c r="H4" s="728" t="s">
        <v>11</v>
      </c>
      <c r="I4" s="729" t="s">
        <v>184</v>
      </c>
      <c r="J4" s="729" t="s">
        <v>13</v>
      </c>
      <c r="K4" s="730" t="s">
        <v>201</v>
      </c>
    </row>
    <row r="5" spans="1:11" ht="14.4" customHeight="1" x14ac:dyDescent="0.3">
      <c r="A5" s="812" t="s">
        <v>560</v>
      </c>
      <c r="B5" s="813" t="s">
        <v>1972</v>
      </c>
      <c r="C5" s="816" t="s">
        <v>566</v>
      </c>
      <c r="D5" s="831" t="s">
        <v>567</v>
      </c>
      <c r="E5" s="816" t="s">
        <v>4067</v>
      </c>
      <c r="F5" s="831" t="s">
        <v>4068</v>
      </c>
      <c r="G5" s="816" t="s">
        <v>3333</v>
      </c>
      <c r="H5" s="816" t="s">
        <v>3334</v>
      </c>
      <c r="I5" s="225">
        <v>1.38</v>
      </c>
      <c r="J5" s="225">
        <v>50</v>
      </c>
      <c r="K5" s="826">
        <v>69</v>
      </c>
    </row>
    <row r="6" spans="1:11" ht="14.4" customHeight="1" x14ac:dyDescent="0.3">
      <c r="A6" s="737" t="s">
        <v>560</v>
      </c>
      <c r="B6" s="738" t="s">
        <v>1972</v>
      </c>
      <c r="C6" s="739" t="s">
        <v>566</v>
      </c>
      <c r="D6" s="740" t="s">
        <v>567</v>
      </c>
      <c r="E6" s="739" t="s">
        <v>4067</v>
      </c>
      <c r="F6" s="740" t="s">
        <v>4068</v>
      </c>
      <c r="G6" s="739" t="s">
        <v>3335</v>
      </c>
      <c r="H6" s="739" t="s">
        <v>3336</v>
      </c>
      <c r="I6" s="741">
        <v>41.534999999999997</v>
      </c>
      <c r="J6" s="741">
        <v>56</v>
      </c>
      <c r="K6" s="742">
        <v>2325.8199999999997</v>
      </c>
    </row>
    <row r="7" spans="1:11" ht="14.4" customHeight="1" x14ac:dyDescent="0.3">
      <c r="A7" s="737" t="s">
        <v>560</v>
      </c>
      <c r="B7" s="738" t="s">
        <v>1972</v>
      </c>
      <c r="C7" s="739" t="s">
        <v>566</v>
      </c>
      <c r="D7" s="740" t="s">
        <v>567</v>
      </c>
      <c r="E7" s="739" t="s">
        <v>4067</v>
      </c>
      <c r="F7" s="740" t="s">
        <v>4068</v>
      </c>
      <c r="G7" s="739" t="s">
        <v>3337</v>
      </c>
      <c r="H7" s="739" t="s">
        <v>3338</v>
      </c>
      <c r="I7" s="741">
        <v>0.67</v>
      </c>
      <c r="J7" s="741">
        <v>500</v>
      </c>
      <c r="K7" s="742">
        <v>335</v>
      </c>
    </row>
    <row r="8" spans="1:11" ht="14.4" customHeight="1" x14ac:dyDescent="0.3">
      <c r="A8" s="737" t="s">
        <v>560</v>
      </c>
      <c r="B8" s="738" t="s">
        <v>1972</v>
      </c>
      <c r="C8" s="739" t="s">
        <v>566</v>
      </c>
      <c r="D8" s="740" t="s">
        <v>567</v>
      </c>
      <c r="E8" s="739" t="s">
        <v>4067</v>
      </c>
      <c r="F8" s="740" t="s">
        <v>4068</v>
      </c>
      <c r="G8" s="739" t="s">
        <v>3339</v>
      </c>
      <c r="H8" s="739" t="s">
        <v>3340</v>
      </c>
      <c r="I8" s="741">
        <v>0.86</v>
      </c>
      <c r="J8" s="741">
        <v>100</v>
      </c>
      <c r="K8" s="742">
        <v>86</v>
      </c>
    </row>
    <row r="9" spans="1:11" ht="14.4" customHeight="1" x14ac:dyDescent="0.3">
      <c r="A9" s="737" t="s">
        <v>560</v>
      </c>
      <c r="B9" s="738" t="s">
        <v>1972</v>
      </c>
      <c r="C9" s="739" t="s">
        <v>566</v>
      </c>
      <c r="D9" s="740" t="s">
        <v>567</v>
      </c>
      <c r="E9" s="739" t="s">
        <v>4067</v>
      </c>
      <c r="F9" s="740" t="s">
        <v>4068</v>
      </c>
      <c r="G9" s="739" t="s">
        <v>3341</v>
      </c>
      <c r="H9" s="739" t="s">
        <v>3342</v>
      </c>
      <c r="I9" s="741">
        <v>1.51</v>
      </c>
      <c r="J9" s="741">
        <v>50</v>
      </c>
      <c r="K9" s="742">
        <v>75.5</v>
      </c>
    </row>
    <row r="10" spans="1:11" ht="14.4" customHeight="1" x14ac:dyDescent="0.3">
      <c r="A10" s="737" t="s">
        <v>560</v>
      </c>
      <c r="B10" s="738" t="s">
        <v>1972</v>
      </c>
      <c r="C10" s="739" t="s">
        <v>566</v>
      </c>
      <c r="D10" s="740" t="s">
        <v>567</v>
      </c>
      <c r="E10" s="739" t="s">
        <v>4069</v>
      </c>
      <c r="F10" s="740" t="s">
        <v>4070</v>
      </c>
      <c r="G10" s="739" t="s">
        <v>3343</v>
      </c>
      <c r="H10" s="739" t="s">
        <v>3344</v>
      </c>
      <c r="I10" s="741">
        <v>0.47666666666666663</v>
      </c>
      <c r="J10" s="741">
        <v>300</v>
      </c>
      <c r="K10" s="742">
        <v>143</v>
      </c>
    </row>
    <row r="11" spans="1:11" ht="14.4" customHeight="1" x14ac:dyDescent="0.3">
      <c r="A11" s="737" t="s">
        <v>560</v>
      </c>
      <c r="B11" s="738" t="s">
        <v>1972</v>
      </c>
      <c r="C11" s="739" t="s">
        <v>566</v>
      </c>
      <c r="D11" s="740" t="s">
        <v>567</v>
      </c>
      <c r="E11" s="739" t="s">
        <v>4069</v>
      </c>
      <c r="F11" s="740" t="s">
        <v>4070</v>
      </c>
      <c r="G11" s="739" t="s">
        <v>3345</v>
      </c>
      <c r="H11" s="739" t="s">
        <v>3346</v>
      </c>
      <c r="I11" s="741">
        <v>1.94</v>
      </c>
      <c r="J11" s="741">
        <v>100</v>
      </c>
      <c r="K11" s="742">
        <v>194</v>
      </c>
    </row>
    <row r="12" spans="1:11" ht="14.4" customHeight="1" x14ac:dyDescent="0.3">
      <c r="A12" s="737" t="s">
        <v>560</v>
      </c>
      <c r="B12" s="738" t="s">
        <v>1972</v>
      </c>
      <c r="C12" s="739" t="s">
        <v>566</v>
      </c>
      <c r="D12" s="740" t="s">
        <v>567</v>
      </c>
      <c r="E12" s="739" t="s">
        <v>4069</v>
      </c>
      <c r="F12" s="740" t="s">
        <v>4070</v>
      </c>
      <c r="G12" s="739" t="s">
        <v>3347</v>
      </c>
      <c r="H12" s="739" t="s">
        <v>3348</v>
      </c>
      <c r="I12" s="741">
        <v>0.47</v>
      </c>
      <c r="J12" s="741">
        <v>100</v>
      </c>
      <c r="K12" s="742">
        <v>47</v>
      </c>
    </row>
    <row r="13" spans="1:11" ht="14.4" customHeight="1" x14ac:dyDescent="0.3">
      <c r="A13" s="737" t="s">
        <v>560</v>
      </c>
      <c r="B13" s="738" t="s">
        <v>1972</v>
      </c>
      <c r="C13" s="739" t="s">
        <v>566</v>
      </c>
      <c r="D13" s="740" t="s">
        <v>567</v>
      </c>
      <c r="E13" s="739" t="s">
        <v>4069</v>
      </c>
      <c r="F13" s="740" t="s">
        <v>4070</v>
      </c>
      <c r="G13" s="739" t="s">
        <v>3349</v>
      </c>
      <c r="H13" s="739" t="s">
        <v>3350</v>
      </c>
      <c r="I13" s="741">
        <v>3.436666666666667</v>
      </c>
      <c r="J13" s="741">
        <v>200</v>
      </c>
      <c r="K13" s="742">
        <v>686.8</v>
      </c>
    </row>
    <row r="14" spans="1:11" ht="14.4" customHeight="1" x14ac:dyDescent="0.3">
      <c r="A14" s="737" t="s">
        <v>560</v>
      </c>
      <c r="B14" s="738" t="s">
        <v>1972</v>
      </c>
      <c r="C14" s="739" t="s">
        <v>566</v>
      </c>
      <c r="D14" s="740" t="s">
        <v>567</v>
      </c>
      <c r="E14" s="739" t="s">
        <v>4069</v>
      </c>
      <c r="F14" s="740" t="s">
        <v>4070</v>
      </c>
      <c r="G14" s="739" t="s">
        <v>3351</v>
      </c>
      <c r="H14" s="739" t="s">
        <v>3352</v>
      </c>
      <c r="I14" s="741">
        <v>20405</v>
      </c>
      <c r="J14" s="741">
        <v>1</v>
      </c>
      <c r="K14" s="742">
        <v>20405</v>
      </c>
    </row>
    <row r="15" spans="1:11" ht="14.4" customHeight="1" x14ac:dyDescent="0.3">
      <c r="A15" s="737" t="s">
        <v>560</v>
      </c>
      <c r="B15" s="738" t="s">
        <v>1972</v>
      </c>
      <c r="C15" s="739" t="s">
        <v>566</v>
      </c>
      <c r="D15" s="740" t="s">
        <v>567</v>
      </c>
      <c r="E15" s="739" t="s">
        <v>4071</v>
      </c>
      <c r="F15" s="740" t="s">
        <v>4072</v>
      </c>
      <c r="G15" s="739" t="s">
        <v>3353</v>
      </c>
      <c r="H15" s="739" t="s">
        <v>3354</v>
      </c>
      <c r="I15" s="741">
        <v>0.31</v>
      </c>
      <c r="J15" s="741">
        <v>100</v>
      </c>
      <c r="K15" s="742">
        <v>31</v>
      </c>
    </row>
    <row r="16" spans="1:11" ht="14.4" customHeight="1" x14ac:dyDescent="0.3">
      <c r="A16" s="737" t="s">
        <v>560</v>
      </c>
      <c r="B16" s="738" t="s">
        <v>1972</v>
      </c>
      <c r="C16" s="739" t="s">
        <v>566</v>
      </c>
      <c r="D16" s="740" t="s">
        <v>567</v>
      </c>
      <c r="E16" s="739" t="s">
        <v>4071</v>
      </c>
      <c r="F16" s="740" t="s">
        <v>4072</v>
      </c>
      <c r="G16" s="739" t="s">
        <v>3355</v>
      </c>
      <c r="H16" s="739" t="s">
        <v>3356</v>
      </c>
      <c r="I16" s="741">
        <v>0.51</v>
      </c>
      <c r="J16" s="741">
        <v>200</v>
      </c>
      <c r="K16" s="742">
        <v>102</v>
      </c>
    </row>
    <row r="17" spans="1:11" ht="14.4" customHeight="1" x14ac:dyDescent="0.3">
      <c r="A17" s="737" t="s">
        <v>560</v>
      </c>
      <c r="B17" s="738" t="s">
        <v>1972</v>
      </c>
      <c r="C17" s="739" t="s">
        <v>566</v>
      </c>
      <c r="D17" s="740" t="s">
        <v>567</v>
      </c>
      <c r="E17" s="739" t="s">
        <v>4071</v>
      </c>
      <c r="F17" s="740" t="s">
        <v>4072</v>
      </c>
      <c r="G17" s="739" t="s">
        <v>3357</v>
      </c>
      <c r="H17" s="739" t="s">
        <v>3358</v>
      </c>
      <c r="I17" s="741">
        <v>500</v>
      </c>
      <c r="J17" s="741">
        <v>10</v>
      </c>
      <c r="K17" s="742">
        <v>5000</v>
      </c>
    </row>
    <row r="18" spans="1:11" ht="14.4" customHeight="1" x14ac:dyDescent="0.3">
      <c r="A18" s="737" t="s">
        <v>560</v>
      </c>
      <c r="B18" s="738" t="s">
        <v>1972</v>
      </c>
      <c r="C18" s="739" t="s">
        <v>566</v>
      </c>
      <c r="D18" s="740" t="s">
        <v>567</v>
      </c>
      <c r="E18" s="739" t="s">
        <v>4071</v>
      </c>
      <c r="F18" s="740" t="s">
        <v>4072</v>
      </c>
      <c r="G18" s="739" t="s">
        <v>3359</v>
      </c>
      <c r="H18" s="739" t="s">
        <v>3360</v>
      </c>
      <c r="I18" s="741">
        <v>261.36</v>
      </c>
      <c r="J18" s="741">
        <v>50</v>
      </c>
      <c r="K18" s="742">
        <v>13068</v>
      </c>
    </row>
    <row r="19" spans="1:11" ht="14.4" customHeight="1" x14ac:dyDescent="0.3">
      <c r="A19" s="737" t="s">
        <v>560</v>
      </c>
      <c r="B19" s="738" t="s">
        <v>1972</v>
      </c>
      <c r="C19" s="739" t="s">
        <v>566</v>
      </c>
      <c r="D19" s="740" t="s">
        <v>567</v>
      </c>
      <c r="E19" s="739" t="s">
        <v>4071</v>
      </c>
      <c r="F19" s="740" t="s">
        <v>4072</v>
      </c>
      <c r="G19" s="739" t="s">
        <v>3361</v>
      </c>
      <c r="H19" s="739" t="s">
        <v>3362</v>
      </c>
      <c r="I19" s="741">
        <v>449</v>
      </c>
      <c r="J19" s="741">
        <v>10</v>
      </c>
      <c r="K19" s="742">
        <v>4490</v>
      </c>
    </row>
    <row r="20" spans="1:11" ht="14.4" customHeight="1" x14ac:dyDescent="0.3">
      <c r="A20" s="737" t="s">
        <v>560</v>
      </c>
      <c r="B20" s="738" t="s">
        <v>1972</v>
      </c>
      <c r="C20" s="739" t="s">
        <v>566</v>
      </c>
      <c r="D20" s="740" t="s">
        <v>567</v>
      </c>
      <c r="E20" s="739" t="s">
        <v>4073</v>
      </c>
      <c r="F20" s="740" t="s">
        <v>4074</v>
      </c>
      <c r="G20" s="739" t="s">
        <v>3363</v>
      </c>
      <c r="H20" s="739" t="s">
        <v>3364</v>
      </c>
      <c r="I20" s="741">
        <v>10.55</v>
      </c>
      <c r="J20" s="741">
        <v>40</v>
      </c>
      <c r="K20" s="742">
        <v>422.05</v>
      </c>
    </row>
    <row r="21" spans="1:11" ht="14.4" customHeight="1" x14ac:dyDescent="0.3">
      <c r="A21" s="737" t="s">
        <v>560</v>
      </c>
      <c r="B21" s="738" t="s">
        <v>1972</v>
      </c>
      <c r="C21" s="739" t="s">
        <v>566</v>
      </c>
      <c r="D21" s="740" t="s">
        <v>567</v>
      </c>
      <c r="E21" s="739" t="s">
        <v>4073</v>
      </c>
      <c r="F21" s="740" t="s">
        <v>4074</v>
      </c>
      <c r="G21" s="739" t="s">
        <v>3365</v>
      </c>
      <c r="H21" s="739" t="s">
        <v>3366</v>
      </c>
      <c r="I21" s="741">
        <v>10.55</v>
      </c>
      <c r="J21" s="741">
        <v>40</v>
      </c>
      <c r="K21" s="742">
        <v>422.05</v>
      </c>
    </row>
    <row r="22" spans="1:11" ht="14.4" customHeight="1" x14ac:dyDescent="0.3">
      <c r="A22" s="737" t="s">
        <v>560</v>
      </c>
      <c r="B22" s="738" t="s">
        <v>1972</v>
      </c>
      <c r="C22" s="739" t="s">
        <v>566</v>
      </c>
      <c r="D22" s="740" t="s">
        <v>567</v>
      </c>
      <c r="E22" s="739" t="s">
        <v>4073</v>
      </c>
      <c r="F22" s="740" t="s">
        <v>4074</v>
      </c>
      <c r="G22" s="739" t="s">
        <v>3367</v>
      </c>
      <c r="H22" s="739" t="s">
        <v>3368</v>
      </c>
      <c r="I22" s="741">
        <v>0.69</v>
      </c>
      <c r="J22" s="741">
        <v>400</v>
      </c>
      <c r="K22" s="742">
        <v>276</v>
      </c>
    </row>
    <row r="23" spans="1:11" ht="14.4" customHeight="1" x14ac:dyDescent="0.3">
      <c r="A23" s="737" t="s">
        <v>560</v>
      </c>
      <c r="B23" s="738" t="s">
        <v>1972</v>
      </c>
      <c r="C23" s="739" t="s">
        <v>571</v>
      </c>
      <c r="D23" s="740" t="s">
        <v>572</v>
      </c>
      <c r="E23" s="739" t="s">
        <v>4067</v>
      </c>
      <c r="F23" s="740" t="s">
        <v>4068</v>
      </c>
      <c r="G23" s="739" t="s">
        <v>3369</v>
      </c>
      <c r="H23" s="739" t="s">
        <v>3370</v>
      </c>
      <c r="I23" s="741">
        <v>183.09</v>
      </c>
      <c r="J23" s="741">
        <v>2</v>
      </c>
      <c r="K23" s="742">
        <v>366.18</v>
      </c>
    </row>
    <row r="24" spans="1:11" ht="14.4" customHeight="1" x14ac:dyDescent="0.3">
      <c r="A24" s="737" t="s">
        <v>560</v>
      </c>
      <c r="B24" s="738" t="s">
        <v>1972</v>
      </c>
      <c r="C24" s="739" t="s">
        <v>571</v>
      </c>
      <c r="D24" s="740" t="s">
        <v>572</v>
      </c>
      <c r="E24" s="739" t="s">
        <v>4067</v>
      </c>
      <c r="F24" s="740" t="s">
        <v>4068</v>
      </c>
      <c r="G24" s="739" t="s">
        <v>3371</v>
      </c>
      <c r="H24" s="739" t="s">
        <v>3372</v>
      </c>
      <c r="I24" s="741">
        <v>34.700000000000003</v>
      </c>
      <c r="J24" s="741">
        <v>12</v>
      </c>
      <c r="K24" s="742">
        <v>416.4</v>
      </c>
    </row>
    <row r="25" spans="1:11" ht="14.4" customHeight="1" x14ac:dyDescent="0.3">
      <c r="A25" s="737" t="s">
        <v>560</v>
      </c>
      <c r="B25" s="738" t="s">
        <v>1972</v>
      </c>
      <c r="C25" s="739" t="s">
        <v>571</v>
      </c>
      <c r="D25" s="740" t="s">
        <v>572</v>
      </c>
      <c r="E25" s="739" t="s">
        <v>4067</v>
      </c>
      <c r="F25" s="740" t="s">
        <v>4068</v>
      </c>
      <c r="G25" s="739" t="s">
        <v>3373</v>
      </c>
      <c r="H25" s="739" t="s">
        <v>3374</v>
      </c>
      <c r="I25" s="741">
        <v>128</v>
      </c>
      <c r="J25" s="741">
        <v>10</v>
      </c>
      <c r="K25" s="742">
        <v>1279.97</v>
      </c>
    </row>
    <row r="26" spans="1:11" ht="14.4" customHeight="1" x14ac:dyDescent="0.3">
      <c r="A26" s="737" t="s">
        <v>560</v>
      </c>
      <c r="B26" s="738" t="s">
        <v>1972</v>
      </c>
      <c r="C26" s="739" t="s">
        <v>571</v>
      </c>
      <c r="D26" s="740" t="s">
        <v>572</v>
      </c>
      <c r="E26" s="739" t="s">
        <v>4067</v>
      </c>
      <c r="F26" s="740" t="s">
        <v>4068</v>
      </c>
      <c r="G26" s="739" t="s">
        <v>3375</v>
      </c>
      <c r="H26" s="739" t="s">
        <v>3376</v>
      </c>
      <c r="I26" s="741">
        <v>2.1800000000000002</v>
      </c>
      <c r="J26" s="741">
        <v>100</v>
      </c>
      <c r="K26" s="742">
        <v>218</v>
      </c>
    </row>
    <row r="27" spans="1:11" ht="14.4" customHeight="1" x14ac:dyDescent="0.3">
      <c r="A27" s="737" t="s">
        <v>560</v>
      </c>
      <c r="B27" s="738" t="s">
        <v>1972</v>
      </c>
      <c r="C27" s="739" t="s">
        <v>571</v>
      </c>
      <c r="D27" s="740" t="s">
        <v>572</v>
      </c>
      <c r="E27" s="739" t="s">
        <v>4067</v>
      </c>
      <c r="F27" s="740" t="s">
        <v>4068</v>
      </c>
      <c r="G27" s="739" t="s">
        <v>3377</v>
      </c>
      <c r="H27" s="739" t="s">
        <v>3378</v>
      </c>
      <c r="I27" s="741">
        <v>9.3000000000000007</v>
      </c>
      <c r="J27" s="741">
        <v>300</v>
      </c>
      <c r="K27" s="742">
        <v>2789.6400000000003</v>
      </c>
    </row>
    <row r="28" spans="1:11" ht="14.4" customHeight="1" x14ac:dyDescent="0.3">
      <c r="A28" s="737" t="s">
        <v>560</v>
      </c>
      <c r="B28" s="738" t="s">
        <v>1972</v>
      </c>
      <c r="C28" s="739" t="s">
        <v>571</v>
      </c>
      <c r="D28" s="740" t="s">
        <v>572</v>
      </c>
      <c r="E28" s="739" t="s">
        <v>4067</v>
      </c>
      <c r="F28" s="740" t="s">
        <v>4068</v>
      </c>
      <c r="G28" s="739" t="s">
        <v>3379</v>
      </c>
      <c r="H28" s="739" t="s">
        <v>3380</v>
      </c>
      <c r="I28" s="741">
        <v>3.5649999999999999</v>
      </c>
      <c r="J28" s="741">
        <v>110</v>
      </c>
      <c r="K28" s="742">
        <v>392.1</v>
      </c>
    </row>
    <row r="29" spans="1:11" ht="14.4" customHeight="1" x14ac:dyDescent="0.3">
      <c r="A29" s="737" t="s">
        <v>560</v>
      </c>
      <c r="B29" s="738" t="s">
        <v>1972</v>
      </c>
      <c r="C29" s="739" t="s">
        <v>571</v>
      </c>
      <c r="D29" s="740" t="s">
        <v>572</v>
      </c>
      <c r="E29" s="739" t="s">
        <v>4067</v>
      </c>
      <c r="F29" s="740" t="s">
        <v>4068</v>
      </c>
      <c r="G29" s="739" t="s">
        <v>3381</v>
      </c>
      <c r="H29" s="739" t="s">
        <v>3382</v>
      </c>
      <c r="I29" s="741">
        <v>12.07</v>
      </c>
      <c r="J29" s="741">
        <v>50</v>
      </c>
      <c r="K29" s="742">
        <v>603.5</v>
      </c>
    </row>
    <row r="30" spans="1:11" ht="14.4" customHeight="1" x14ac:dyDescent="0.3">
      <c r="A30" s="737" t="s">
        <v>560</v>
      </c>
      <c r="B30" s="738" t="s">
        <v>1972</v>
      </c>
      <c r="C30" s="739" t="s">
        <v>571</v>
      </c>
      <c r="D30" s="740" t="s">
        <v>572</v>
      </c>
      <c r="E30" s="739" t="s">
        <v>4067</v>
      </c>
      <c r="F30" s="740" t="s">
        <v>4068</v>
      </c>
      <c r="G30" s="739" t="s">
        <v>3383</v>
      </c>
      <c r="H30" s="739" t="s">
        <v>3384</v>
      </c>
      <c r="I30" s="741">
        <v>28.733333333333334</v>
      </c>
      <c r="J30" s="741">
        <v>480</v>
      </c>
      <c r="K30" s="742">
        <v>13791.84</v>
      </c>
    </row>
    <row r="31" spans="1:11" ht="14.4" customHeight="1" x14ac:dyDescent="0.3">
      <c r="A31" s="737" t="s">
        <v>560</v>
      </c>
      <c r="B31" s="738" t="s">
        <v>1972</v>
      </c>
      <c r="C31" s="739" t="s">
        <v>571</v>
      </c>
      <c r="D31" s="740" t="s">
        <v>572</v>
      </c>
      <c r="E31" s="739" t="s">
        <v>4067</v>
      </c>
      <c r="F31" s="740" t="s">
        <v>4068</v>
      </c>
      <c r="G31" s="739" t="s">
        <v>3385</v>
      </c>
      <c r="H31" s="739" t="s">
        <v>3386</v>
      </c>
      <c r="I31" s="741">
        <v>86.38</v>
      </c>
      <c r="J31" s="741">
        <v>40</v>
      </c>
      <c r="K31" s="742">
        <v>3455.2</v>
      </c>
    </row>
    <row r="32" spans="1:11" ht="14.4" customHeight="1" x14ac:dyDescent="0.3">
      <c r="A32" s="737" t="s">
        <v>560</v>
      </c>
      <c r="B32" s="738" t="s">
        <v>1972</v>
      </c>
      <c r="C32" s="739" t="s">
        <v>571</v>
      </c>
      <c r="D32" s="740" t="s">
        <v>572</v>
      </c>
      <c r="E32" s="739" t="s">
        <v>4067</v>
      </c>
      <c r="F32" s="740" t="s">
        <v>4068</v>
      </c>
      <c r="G32" s="739" t="s">
        <v>3387</v>
      </c>
      <c r="H32" s="739" t="s">
        <v>3388</v>
      </c>
      <c r="I32" s="741">
        <v>42.63</v>
      </c>
      <c r="J32" s="741">
        <v>162</v>
      </c>
      <c r="K32" s="742">
        <v>6906</v>
      </c>
    </row>
    <row r="33" spans="1:11" ht="14.4" customHeight="1" x14ac:dyDescent="0.3">
      <c r="A33" s="737" t="s">
        <v>560</v>
      </c>
      <c r="B33" s="738" t="s">
        <v>1972</v>
      </c>
      <c r="C33" s="739" t="s">
        <v>571</v>
      </c>
      <c r="D33" s="740" t="s">
        <v>572</v>
      </c>
      <c r="E33" s="739" t="s">
        <v>4067</v>
      </c>
      <c r="F33" s="740" t="s">
        <v>4068</v>
      </c>
      <c r="G33" s="739" t="s">
        <v>3389</v>
      </c>
      <c r="H33" s="739" t="s">
        <v>3390</v>
      </c>
      <c r="I33" s="741">
        <v>25.55</v>
      </c>
      <c r="J33" s="741">
        <v>24</v>
      </c>
      <c r="K33" s="742">
        <v>613.20000000000005</v>
      </c>
    </row>
    <row r="34" spans="1:11" ht="14.4" customHeight="1" x14ac:dyDescent="0.3">
      <c r="A34" s="737" t="s">
        <v>560</v>
      </c>
      <c r="B34" s="738" t="s">
        <v>1972</v>
      </c>
      <c r="C34" s="739" t="s">
        <v>571</v>
      </c>
      <c r="D34" s="740" t="s">
        <v>572</v>
      </c>
      <c r="E34" s="739" t="s">
        <v>4067</v>
      </c>
      <c r="F34" s="740" t="s">
        <v>4068</v>
      </c>
      <c r="G34" s="739" t="s">
        <v>3391</v>
      </c>
      <c r="H34" s="739" t="s">
        <v>3392</v>
      </c>
      <c r="I34" s="741">
        <v>22.15</v>
      </c>
      <c r="J34" s="741">
        <v>275</v>
      </c>
      <c r="K34" s="742">
        <v>6091.25</v>
      </c>
    </row>
    <row r="35" spans="1:11" ht="14.4" customHeight="1" x14ac:dyDescent="0.3">
      <c r="A35" s="737" t="s">
        <v>560</v>
      </c>
      <c r="B35" s="738" t="s">
        <v>1972</v>
      </c>
      <c r="C35" s="739" t="s">
        <v>571</v>
      </c>
      <c r="D35" s="740" t="s">
        <v>572</v>
      </c>
      <c r="E35" s="739" t="s">
        <v>4067</v>
      </c>
      <c r="F35" s="740" t="s">
        <v>4068</v>
      </c>
      <c r="G35" s="739" t="s">
        <v>3393</v>
      </c>
      <c r="H35" s="739" t="s">
        <v>3394</v>
      </c>
      <c r="I35" s="741">
        <v>30.17</v>
      </c>
      <c r="J35" s="741">
        <v>150</v>
      </c>
      <c r="K35" s="742">
        <v>4525.5</v>
      </c>
    </row>
    <row r="36" spans="1:11" ht="14.4" customHeight="1" x14ac:dyDescent="0.3">
      <c r="A36" s="737" t="s">
        <v>560</v>
      </c>
      <c r="B36" s="738" t="s">
        <v>1972</v>
      </c>
      <c r="C36" s="739" t="s">
        <v>571</v>
      </c>
      <c r="D36" s="740" t="s">
        <v>572</v>
      </c>
      <c r="E36" s="739" t="s">
        <v>4067</v>
      </c>
      <c r="F36" s="740" t="s">
        <v>4068</v>
      </c>
      <c r="G36" s="739" t="s">
        <v>3395</v>
      </c>
      <c r="H36" s="739" t="s">
        <v>3396</v>
      </c>
      <c r="I36" s="741">
        <v>13.04</v>
      </c>
      <c r="J36" s="741">
        <v>910</v>
      </c>
      <c r="K36" s="742">
        <v>11866.4</v>
      </c>
    </row>
    <row r="37" spans="1:11" ht="14.4" customHeight="1" x14ac:dyDescent="0.3">
      <c r="A37" s="737" t="s">
        <v>560</v>
      </c>
      <c r="B37" s="738" t="s">
        <v>1972</v>
      </c>
      <c r="C37" s="739" t="s">
        <v>571</v>
      </c>
      <c r="D37" s="740" t="s">
        <v>572</v>
      </c>
      <c r="E37" s="739" t="s">
        <v>4067</v>
      </c>
      <c r="F37" s="740" t="s">
        <v>4068</v>
      </c>
      <c r="G37" s="739" t="s">
        <v>3333</v>
      </c>
      <c r="H37" s="739" t="s">
        <v>3334</v>
      </c>
      <c r="I37" s="741">
        <v>1.38</v>
      </c>
      <c r="J37" s="741">
        <v>300</v>
      </c>
      <c r="K37" s="742">
        <v>414</v>
      </c>
    </row>
    <row r="38" spans="1:11" ht="14.4" customHeight="1" x14ac:dyDescent="0.3">
      <c r="A38" s="737" t="s">
        <v>560</v>
      </c>
      <c r="B38" s="738" t="s">
        <v>1972</v>
      </c>
      <c r="C38" s="739" t="s">
        <v>571</v>
      </c>
      <c r="D38" s="740" t="s">
        <v>572</v>
      </c>
      <c r="E38" s="739" t="s">
        <v>4067</v>
      </c>
      <c r="F38" s="740" t="s">
        <v>4068</v>
      </c>
      <c r="G38" s="739" t="s">
        <v>3397</v>
      </c>
      <c r="H38" s="739" t="s">
        <v>3398</v>
      </c>
      <c r="I38" s="741">
        <v>8.59</v>
      </c>
      <c r="J38" s="741">
        <v>720</v>
      </c>
      <c r="K38" s="742">
        <v>6184.7999999999993</v>
      </c>
    </row>
    <row r="39" spans="1:11" ht="14.4" customHeight="1" x14ac:dyDescent="0.3">
      <c r="A39" s="737" t="s">
        <v>560</v>
      </c>
      <c r="B39" s="738" t="s">
        <v>1972</v>
      </c>
      <c r="C39" s="739" t="s">
        <v>571</v>
      </c>
      <c r="D39" s="740" t="s">
        <v>572</v>
      </c>
      <c r="E39" s="739" t="s">
        <v>4067</v>
      </c>
      <c r="F39" s="740" t="s">
        <v>4068</v>
      </c>
      <c r="G39" s="739" t="s">
        <v>3399</v>
      </c>
      <c r="H39" s="739" t="s">
        <v>3400</v>
      </c>
      <c r="I39" s="741">
        <v>12.020000000000001</v>
      </c>
      <c r="J39" s="741">
        <v>392</v>
      </c>
      <c r="K39" s="742">
        <v>4713.2800000000007</v>
      </c>
    </row>
    <row r="40" spans="1:11" ht="14.4" customHeight="1" x14ac:dyDescent="0.3">
      <c r="A40" s="737" t="s">
        <v>560</v>
      </c>
      <c r="B40" s="738" t="s">
        <v>1972</v>
      </c>
      <c r="C40" s="739" t="s">
        <v>571</v>
      </c>
      <c r="D40" s="740" t="s">
        <v>572</v>
      </c>
      <c r="E40" s="739" t="s">
        <v>4067</v>
      </c>
      <c r="F40" s="740" t="s">
        <v>4068</v>
      </c>
      <c r="G40" s="739" t="s">
        <v>3401</v>
      </c>
      <c r="H40" s="739" t="s">
        <v>3402</v>
      </c>
      <c r="I40" s="741">
        <v>39.1</v>
      </c>
      <c r="J40" s="741">
        <v>20</v>
      </c>
      <c r="K40" s="742">
        <v>782.07</v>
      </c>
    </row>
    <row r="41" spans="1:11" ht="14.4" customHeight="1" x14ac:dyDescent="0.3">
      <c r="A41" s="737" t="s">
        <v>560</v>
      </c>
      <c r="B41" s="738" t="s">
        <v>1972</v>
      </c>
      <c r="C41" s="739" t="s">
        <v>571</v>
      </c>
      <c r="D41" s="740" t="s">
        <v>572</v>
      </c>
      <c r="E41" s="739" t="s">
        <v>4067</v>
      </c>
      <c r="F41" s="740" t="s">
        <v>4068</v>
      </c>
      <c r="G41" s="739" t="s">
        <v>3337</v>
      </c>
      <c r="H41" s="739" t="s">
        <v>3338</v>
      </c>
      <c r="I41" s="741">
        <v>0.67</v>
      </c>
      <c r="J41" s="741">
        <v>14000</v>
      </c>
      <c r="K41" s="742">
        <v>9380</v>
      </c>
    </row>
    <row r="42" spans="1:11" ht="14.4" customHeight="1" x14ac:dyDescent="0.3">
      <c r="A42" s="737" t="s">
        <v>560</v>
      </c>
      <c r="B42" s="738" t="s">
        <v>1972</v>
      </c>
      <c r="C42" s="739" t="s">
        <v>571</v>
      </c>
      <c r="D42" s="740" t="s">
        <v>572</v>
      </c>
      <c r="E42" s="739" t="s">
        <v>4067</v>
      </c>
      <c r="F42" s="740" t="s">
        <v>4068</v>
      </c>
      <c r="G42" s="739" t="s">
        <v>3403</v>
      </c>
      <c r="H42" s="739" t="s">
        <v>3404</v>
      </c>
      <c r="I42" s="741">
        <v>3.94</v>
      </c>
      <c r="J42" s="741">
        <v>4250</v>
      </c>
      <c r="K42" s="742">
        <v>16757.650000000001</v>
      </c>
    </row>
    <row r="43" spans="1:11" ht="14.4" customHeight="1" x14ac:dyDescent="0.3">
      <c r="A43" s="737" t="s">
        <v>560</v>
      </c>
      <c r="B43" s="738" t="s">
        <v>1972</v>
      </c>
      <c r="C43" s="739" t="s">
        <v>571</v>
      </c>
      <c r="D43" s="740" t="s">
        <v>572</v>
      </c>
      <c r="E43" s="739" t="s">
        <v>4067</v>
      </c>
      <c r="F43" s="740" t="s">
        <v>4068</v>
      </c>
      <c r="G43" s="739" t="s">
        <v>3405</v>
      </c>
      <c r="H43" s="739" t="s">
        <v>3406</v>
      </c>
      <c r="I43" s="741">
        <v>66.239999999999995</v>
      </c>
      <c r="J43" s="741">
        <v>90</v>
      </c>
      <c r="K43" s="742">
        <v>5961.6</v>
      </c>
    </row>
    <row r="44" spans="1:11" ht="14.4" customHeight="1" x14ac:dyDescent="0.3">
      <c r="A44" s="737" t="s">
        <v>560</v>
      </c>
      <c r="B44" s="738" t="s">
        <v>1972</v>
      </c>
      <c r="C44" s="739" t="s">
        <v>571</v>
      </c>
      <c r="D44" s="740" t="s">
        <v>572</v>
      </c>
      <c r="E44" s="739" t="s">
        <v>4067</v>
      </c>
      <c r="F44" s="740" t="s">
        <v>4068</v>
      </c>
      <c r="G44" s="739" t="s">
        <v>3407</v>
      </c>
      <c r="H44" s="739" t="s">
        <v>3408</v>
      </c>
      <c r="I44" s="741">
        <v>8.58</v>
      </c>
      <c r="J44" s="741">
        <v>168</v>
      </c>
      <c r="K44" s="742">
        <v>1441.4399999999998</v>
      </c>
    </row>
    <row r="45" spans="1:11" ht="14.4" customHeight="1" x14ac:dyDescent="0.3">
      <c r="A45" s="737" t="s">
        <v>560</v>
      </c>
      <c r="B45" s="738" t="s">
        <v>1972</v>
      </c>
      <c r="C45" s="739" t="s">
        <v>571</v>
      </c>
      <c r="D45" s="740" t="s">
        <v>572</v>
      </c>
      <c r="E45" s="739" t="s">
        <v>4067</v>
      </c>
      <c r="F45" s="740" t="s">
        <v>4068</v>
      </c>
      <c r="G45" s="739" t="s">
        <v>3409</v>
      </c>
      <c r="H45" s="739" t="s">
        <v>3410</v>
      </c>
      <c r="I45" s="741">
        <v>27.875</v>
      </c>
      <c r="J45" s="741">
        <v>6</v>
      </c>
      <c r="K45" s="742">
        <v>167.26</v>
      </c>
    </row>
    <row r="46" spans="1:11" ht="14.4" customHeight="1" x14ac:dyDescent="0.3">
      <c r="A46" s="737" t="s">
        <v>560</v>
      </c>
      <c r="B46" s="738" t="s">
        <v>1972</v>
      </c>
      <c r="C46" s="739" t="s">
        <v>571</v>
      </c>
      <c r="D46" s="740" t="s">
        <v>572</v>
      </c>
      <c r="E46" s="739" t="s">
        <v>4067</v>
      </c>
      <c r="F46" s="740" t="s">
        <v>4068</v>
      </c>
      <c r="G46" s="739" t="s">
        <v>3411</v>
      </c>
      <c r="H46" s="739" t="s">
        <v>3412</v>
      </c>
      <c r="I46" s="741">
        <v>1.29</v>
      </c>
      <c r="J46" s="741">
        <v>7200</v>
      </c>
      <c r="K46" s="742">
        <v>9288</v>
      </c>
    </row>
    <row r="47" spans="1:11" ht="14.4" customHeight="1" x14ac:dyDescent="0.3">
      <c r="A47" s="737" t="s">
        <v>560</v>
      </c>
      <c r="B47" s="738" t="s">
        <v>1972</v>
      </c>
      <c r="C47" s="739" t="s">
        <v>571</v>
      </c>
      <c r="D47" s="740" t="s">
        <v>572</v>
      </c>
      <c r="E47" s="739" t="s">
        <v>4067</v>
      </c>
      <c r="F47" s="740" t="s">
        <v>4068</v>
      </c>
      <c r="G47" s="739" t="s">
        <v>3413</v>
      </c>
      <c r="H47" s="739" t="s">
        <v>3414</v>
      </c>
      <c r="I47" s="741">
        <v>98.38</v>
      </c>
      <c r="J47" s="741">
        <v>5</v>
      </c>
      <c r="K47" s="742">
        <v>491.9</v>
      </c>
    </row>
    <row r="48" spans="1:11" ht="14.4" customHeight="1" x14ac:dyDescent="0.3">
      <c r="A48" s="737" t="s">
        <v>560</v>
      </c>
      <c r="B48" s="738" t="s">
        <v>1972</v>
      </c>
      <c r="C48" s="739" t="s">
        <v>571</v>
      </c>
      <c r="D48" s="740" t="s">
        <v>572</v>
      </c>
      <c r="E48" s="739" t="s">
        <v>4067</v>
      </c>
      <c r="F48" s="740" t="s">
        <v>4068</v>
      </c>
      <c r="G48" s="739" t="s">
        <v>3415</v>
      </c>
      <c r="H48" s="739" t="s">
        <v>3416</v>
      </c>
      <c r="I48" s="741">
        <v>0.97499999999999998</v>
      </c>
      <c r="J48" s="741">
        <v>12000</v>
      </c>
      <c r="K48" s="742">
        <v>11695</v>
      </c>
    </row>
    <row r="49" spans="1:11" ht="14.4" customHeight="1" x14ac:dyDescent="0.3">
      <c r="A49" s="737" t="s">
        <v>560</v>
      </c>
      <c r="B49" s="738" t="s">
        <v>1972</v>
      </c>
      <c r="C49" s="739" t="s">
        <v>571</v>
      </c>
      <c r="D49" s="740" t="s">
        <v>572</v>
      </c>
      <c r="E49" s="739" t="s">
        <v>4067</v>
      </c>
      <c r="F49" s="740" t="s">
        <v>4068</v>
      </c>
      <c r="G49" s="739" t="s">
        <v>3417</v>
      </c>
      <c r="H49" s="739" t="s">
        <v>3418</v>
      </c>
      <c r="I49" s="741">
        <v>259.89999999999998</v>
      </c>
      <c r="J49" s="741">
        <v>2</v>
      </c>
      <c r="K49" s="742">
        <v>519.79999999999995</v>
      </c>
    </row>
    <row r="50" spans="1:11" ht="14.4" customHeight="1" x14ac:dyDescent="0.3">
      <c r="A50" s="737" t="s">
        <v>560</v>
      </c>
      <c r="B50" s="738" t="s">
        <v>1972</v>
      </c>
      <c r="C50" s="739" t="s">
        <v>571</v>
      </c>
      <c r="D50" s="740" t="s">
        <v>572</v>
      </c>
      <c r="E50" s="739" t="s">
        <v>4067</v>
      </c>
      <c r="F50" s="740" t="s">
        <v>4068</v>
      </c>
      <c r="G50" s="739" t="s">
        <v>3419</v>
      </c>
      <c r="H50" s="739" t="s">
        <v>3420</v>
      </c>
      <c r="I50" s="741">
        <v>9.7100000000000009</v>
      </c>
      <c r="J50" s="741">
        <v>24</v>
      </c>
      <c r="K50" s="742">
        <v>233.04</v>
      </c>
    </row>
    <row r="51" spans="1:11" ht="14.4" customHeight="1" x14ac:dyDescent="0.3">
      <c r="A51" s="737" t="s">
        <v>560</v>
      </c>
      <c r="B51" s="738" t="s">
        <v>1972</v>
      </c>
      <c r="C51" s="739" t="s">
        <v>571</v>
      </c>
      <c r="D51" s="740" t="s">
        <v>572</v>
      </c>
      <c r="E51" s="739" t="s">
        <v>4067</v>
      </c>
      <c r="F51" s="740" t="s">
        <v>4068</v>
      </c>
      <c r="G51" s="739" t="s">
        <v>3421</v>
      </c>
      <c r="H51" s="739" t="s">
        <v>3422</v>
      </c>
      <c r="I51" s="741">
        <v>7.51</v>
      </c>
      <c r="J51" s="741">
        <v>72</v>
      </c>
      <c r="K51" s="742">
        <v>540.72</v>
      </c>
    </row>
    <row r="52" spans="1:11" ht="14.4" customHeight="1" x14ac:dyDescent="0.3">
      <c r="A52" s="737" t="s">
        <v>560</v>
      </c>
      <c r="B52" s="738" t="s">
        <v>1972</v>
      </c>
      <c r="C52" s="739" t="s">
        <v>571</v>
      </c>
      <c r="D52" s="740" t="s">
        <v>572</v>
      </c>
      <c r="E52" s="739" t="s">
        <v>4067</v>
      </c>
      <c r="F52" s="740" t="s">
        <v>4068</v>
      </c>
      <c r="G52" s="739" t="s">
        <v>3339</v>
      </c>
      <c r="H52" s="739" t="s">
        <v>3340</v>
      </c>
      <c r="I52" s="741">
        <v>0.85</v>
      </c>
      <c r="J52" s="741">
        <v>700</v>
      </c>
      <c r="K52" s="742">
        <v>595</v>
      </c>
    </row>
    <row r="53" spans="1:11" ht="14.4" customHeight="1" x14ac:dyDescent="0.3">
      <c r="A53" s="737" t="s">
        <v>560</v>
      </c>
      <c r="B53" s="738" t="s">
        <v>1972</v>
      </c>
      <c r="C53" s="739" t="s">
        <v>571</v>
      </c>
      <c r="D53" s="740" t="s">
        <v>572</v>
      </c>
      <c r="E53" s="739" t="s">
        <v>4067</v>
      </c>
      <c r="F53" s="740" t="s">
        <v>4068</v>
      </c>
      <c r="G53" s="739" t="s">
        <v>3341</v>
      </c>
      <c r="H53" s="739" t="s">
        <v>3342</v>
      </c>
      <c r="I53" s="741">
        <v>1.5200000000000002</v>
      </c>
      <c r="J53" s="741">
        <v>600</v>
      </c>
      <c r="K53" s="742">
        <v>912</v>
      </c>
    </row>
    <row r="54" spans="1:11" ht="14.4" customHeight="1" x14ac:dyDescent="0.3">
      <c r="A54" s="737" t="s">
        <v>560</v>
      </c>
      <c r="B54" s="738" t="s">
        <v>1972</v>
      </c>
      <c r="C54" s="739" t="s">
        <v>571</v>
      </c>
      <c r="D54" s="740" t="s">
        <v>572</v>
      </c>
      <c r="E54" s="739" t="s">
        <v>4067</v>
      </c>
      <c r="F54" s="740" t="s">
        <v>4068</v>
      </c>
      <c r="G54" s="739" t="s">
        <v>3423</v>
      </c>
      <c r="H54" s="739" t="s">
        <v>3424</v>
      </c>
      <c r="I54" s="741">
        <v>12.6</v>
      </c>
      <c r="J54" s="741">
        <v>800</v>
      </c>
      <c r="K54" s="742">
        <v>10078.9</v>
      </c>
    </row>
    <row r="55" spans="1:11" ht="14.4" customHeight="1" x14ac:dyDescent="0.3">
      <c r="A55" s="737" t="s">
        <v>560</v>
      </c>
      <c r="B55" s="738" t="s">
        <v>1972</v>
      </c>
      <c r="C55" s="739" t="s">
        <v>571</v>
      </c>
      <c r="D55" s="740" t="s">
        <v>572</v>
      </c>
      <c r="E55" s="739" t="s">
        <v>4067</v>
      </c>
      <c r="F55" s="740" t="s">
        <v>4068</v>
      </c>
      <c r="G55" s="739" t="s">
        <v>3425</v>
      </c>
      <c r="H55" s="739" t="s">
        <v>3426</v>
      </c>
      <c r="I55" s="741">
        <v>135.35</v>
      </c>
      <c r="J55" s="741">
        <v>12</v>
      </c>
      <c r="K55" s="742">
        <v>1624.26</v>
      </c>
    </row>
    <row r="56" spans="1:11" ht="14.4" customHeight="1" x14ac:dyDescent="0.3">
      <c r="A56" s="737" t="s">
        <v>560</v>
      </c>
      <c r="B56" s="738" t="s">
        <v>1972</v>
      </c>
      <c r="C56" s="739" t="s">
        <v>571</v>
      </c>
      <c r="D56" s="740" t="s">
        <v>572</v>
      </c>
      <c r="E56" s="739" t="s">
        <v>4067</v>
      </c>
      <c r="F56" s="740" t="s">
        <v>4068</v>
      </c>
      <c r="G56" s="739" t="s">
        <v>3427</v>
      </c>
      <c r="H56" s="739" t="s">
        <v>3428</v>
      </c>
      <c r="I56" s="741">
        <v>185.97749999999999</v>
      </c>
      <c r="J56" s="741">
        <v>36</v>
      </c>
      <c r="K56" s="742">
        <v>6695.23</v>
      </c>
    </row>
    <row r="57" spans="1:11" ht="14.4" customHeight="1" x14ac:dyDescent="0.3">
      <c r="A57" s="737" t="s">
        <v>560</v>
      </c>
      <c r="B57" s="738" t="s">
        <v>1972</v>
      </c>
      <c r="C57" s="739" t="s">
        <v>571</v>
      </c>
      <c r="D57" s="740" t="s">
        <v>572</v>
      </c>
      <c r="E57" s="739" t="s">
        <v>4067</v>
      </c>
      <c r="F57" s="740" t="s">
        <v>4068</v>
      </c>
      <c r="G57" s="739" t="s">
        <v>3429</v>
      </c>
      <c r="H57" s="739" t="s">
        <v>3430</v>
      </c>
      <c r="I57" s="741">
        <v>749.26</v>
      </c>
      <c r="J57" s="741">
        <v>2</v>
      </c>
      <c r="K57" s="742">
        <v>1498.52</v>
      </c>
    </row>
    <row r="58" spans="1:11" ht="14.4" customHeight="1" x14ac:dyDescent="0.3">
      <c r="A58" s="737" t="s">
        <v>560</v>
      </c>
      <c r="B58" s="738" t="s">
        <v>1972</v>
      </c>
      <c r="C58" s="739" t="s">
        <v>571</v>
      </c>
      <c r="D58" s="740" t="s">
        <v>572</v>
      </c>
      <c r="E58" s="739" t="s">
        <v>4067</v>
      </c>
      <c r="F58" s="740" t="s">
        <v>4068</v>
      </c>
      <c r="G58" s="739" t="s">
        <v>3431</v>
      </c>
      <c r="H58" s="739" t="s">
        <v>3432</v>
      </c>
      <c r="I58" s="741">
        <v>784.71</v>
      </c>
      <c r="J58" s="741">
        <v>8</v>
      </c>
      <c r="K58" s="742">
        <v>6278.16</v>
      </c>
    </row>
    <row r="59" spans="1:11" ht="14.4" customHeight="1" x14ac:dyDescent="0.3">
      <c r="A59" s="737" t="s">
        <v>560</v>
      </c>
      <c r="B59" s="738" t="s">
        <v>1972</v>
      </c>
      <c r="C59" s="739" t="s">
        <v>571</v>
      </c>
      <c r="D59" s="740" t="s">
        <v>572</v>
      </c>
      <c r="E59" s="739" t="s">
        <v>4067</v>
      </c>
      <c r="F59" s="740" t="s">
        <v>4068</v>
      </c>
      <c r="G59" s="739" t="s">
        <v>3433</v>
      </c>
      <c r="H59" s="739" t="s">
        <v>3434</v>
      </c>
      <c r="I59" s="741">
        <v>1083.8900000000001</v>
      </c>
      <c r="J59" s="741">
        <v>6</v>
      </c>
      <c r="K59" s="742">
        <v>6503.3400000000011</v>
      </c>
    </row>
    <row r="60" spans="1:11" ht="14.4" customHeight="1" x14ac:dyDescent="0.3">
      <c r="A60" s="737" t="s">
        <v>560</v>
      </c>
      <c r="B60" s="738" t="s">
        <v>1972</v>
      </c>
      <c r="C60" s="739" t="s">
        <v>571</v>
      </c>
      <c r="D60" s="740" t="s">
        <v>572</v>
      </c>
      <c r="E60" s="739" t="s">
        <v>4067</v>
      </c>
      <c r="F60" s="740" t="s">
        <v>4068</v>
      </c>
      <c r="G60" s="739" t="s">
        <v>3435</v>
      </c>
      <c r="H60" s="739" t="s">
        <v>3436</v>
      </c>
      <c r="I60" s="741">
        <v>5.2733333333333334</v>
      </c>
      <c r="J60" s="741">
        <v>200</v>
      </c>
      <c r="K60" s="742">
        <v>1054.8</v>
      </c>
    </row>
    <row r="61" spans="1:11" ht="14.4" customHeight="1" x14ac:dyDescent="0.3">
      <c r="A61" s="737" t="s">
        <v>560</v>
      </c>
      <c r="B61" s="738" t="s">
        <v>1972</v>
      </c>
      <c r="C61" s="739" t="s">
        <v>571</v>
      </c>
      <c r="D61" s="740" t="s">
        <v>572</v>
      </c>
      <c r="E61" s="739" t="s">
        <v>4067</v>
      </c>
      <c r="F61" s="740" t="s">
        <v>4068</v>
      </c>
      <c r="G61" s="739" t="s">
        <v>3437</v>
      </c>
      <c r="H61" s="739" t="s">
        <v>3438</v>
      </c>
      <c r="I61" s="741">
        <v>230</v>
      </c>
      <c r="J61" s="741">
        <v>25</v>
      </c>
      <c r="K61" s="742">
        <v>5750</v>
      </c>
    </row>
    <row r="62" spans="1:11" ht="14.4" customHeight="1" x14ac:dyDescent="0.3">
      <c r="A62" s="737" t="s">
        <v>560</v>
      </c>
      <c r="B62" s="738" t="s">
        <v>1972</v>
      </c>
      <c r="C62" s="739" t="s">
        <v>571</v>
      </c>
      <c r="D62" s="740" t="s">
        <v>572</v>
      </c>
      <c r="E62" s="739" t="s">
        <v>4067</v>
      </c>
      <c r="F62" s="740" t="s">
        <v>4068</v>
      </c>
      <c r="G62" s="739" t="s">
        <v>3439</v>
      </c>
      <c r="H62" s="739" t="s">
        <v>3440</v>
      </c>
      <c r="I62" s="741">
        <v>33.799999999999997</v>
      </c>
      <c r="J62" s="741">
        <v>100</v>
      </c>
      <c r="K62" s="742">
        <v>3379.85</v>
      </c>
    </row>
    <row r="63" spans="1:11" ht="14.4" customHeight="1" x14ac:dyDescent="0.3">
      <c r="A63" s="737" t="s">
        <v>560</v>
      </c>
      <c r="B63" s="738" t="s">
        <v>1972</v>
      </c>
      <c r="C63" s="739" t="s">
        <v>571</v>
      </c>
      <c r="D63" s="740" t="s">
        <v>572</v>
      </c>
      <c r="E63" s="739" t="s">
        <v>4067</v>
      </c>
      <c r="F63" s="740" t="s">
        <v>4068</v>
      </c>
      <c r="G63" s="739" t="s">
        <v>3441</v>
      </c>
      <c r="H63" s="739" t="s">
        <v>3442</v>
      </c>
      <c r="I63" s="741">
        <v>53.77</v>
      </c>
      <c r="J63" s="741">
        <v>12</v>
      </c>
      <c r="K63" s="742">
        <v>645.29</v>
      </c>
    </row>
    <row r="64" spans="1:11" ht="14.4" customHeight="1" x14ac:dyDescent="0.3">
      <c r="A64" s="737" t="s">
        <v>560</v>
      </c>
      <c r="B64" s="738" t="s">
        <v>1972</v>
      </c>
      <c r="C64" s="739" t="s">
        <v>571</v>
      </c>
      <c r="D64" s="740" t="s">
        <v>572</v>
      </c>
      <c r="E64" s="739" t="s">
        <v>4067</v>
      </c>
      <c r="F64" s="740" t="s">
        <v>4068</v>
      </c>
      <c r="G64" s="739" t="s">
        <v>3443</v>
      </c>
      <c r="H64" s="739" t="s">
        <v>3444</v>
      </c>
      <c r="I64" s="741">
        <v>713.56</v>
      </c>
      <c r="J64" s="741">
        <v>2</v>
      </c>
      <c r="K64" s="742">
        <v>1427.12</v>
      </c>
    </row>
    <row r="65" spans="1:11" ht="14.4" customHeight="1" x14ac:dyDescent="0.3">
      <c r="A65" s="737" t="s">
        <v>560</v>
      </c>
      <c r="B65" s="738" t="s">
        <v>1972</v>
      </c>
      <c r="C65" s="739" t="s">
        <v>571</v>
      </c>
      <c r="D65" s="740" t="s">
        <v>572</v>
      </c>
      <c r="E65" s="739" t="s">
        <v>4067</v>
      </c>
      <c r="F65" s="740" t="s">
        <v>4068</v>
      </c>
      <c r="G65" s="739" t="s">
        <v>3445</v>
      </c>
      <c r="H65" s="739" t="s">
        <v>3446</v>
      </c>
      <c r="I65" s="741">
        <v>19.170000000000002</v>
      </c>
      <c r="J65" s="741">
        <v>50</v>
      </c>
      <c r="K65" s="742">
        <v>958.64</v>
      </c>
    </row>
    <row r="66" spans="1:11" ht="14.4" customHeight="1" x14ac:dyDescent="0.3">
      <c r="A66" s="737" t="s">
        <v>560</v>
      </c>
      <c r="B66" s="738" t="s">
        <v>1972</v>
      </c>
      <c r="C66" s="739" t="s">
        <v>571</v>
      </c>
      <c r="D66" s="740" t="s">
        <v>572</v>
      </c>
      <c r="E66" s="739" t="s">
        <v>4067</v>
      </c>
      <c r="F66" s="740" t="s">
        <v>4068</v>
      </c>
      <c r="G66" s="739" t="s">
        <v>3447</v>
      </c>
      <c r="H66" s="739" t="s">
        <v>3448</v>
      </c>
      <c r="I66" s="741">
        <v>0.38</v>
      </c>
      <c r="J66" s="741">
        <v>200</v>
      </c>
      <c r="K66" s="742">
        <v>76</v>
      </c>
    </row>
    <row r="67" spans="1:11" ht="14.4" customHeight="1" x14ac:dyDescent="0.3">
      <c r="A67" s="737" t="s">
        <v>560</v>
      </c>
      <c r="B67" s="738" t="s">
        <v>1972</v>
      </c>
      <c r="C67" s="739" t="s">
        <v>571</v>
      </c>
      <c r="D67" s="740" t="s">
        <v>572</v>
      </c>
      <c r="E67" s="739" t="s">
        <v>4067</v>
      </c>
      <c r="F67" s="740" t="s">
        <v>4068</v>
      </c>
      <c r="G67" s="739" t="s">
        <v>3449</v>
      </c>
      <c r="H67" s="739" t="s">
        <v>3450</v>
      </c>
      <c r="I67" s="741">
        <v>13.226666666666668</v>
      </c>
      <c r="J67" s="741">
        <v>30</v>
      </c>
      <c r="K67" s="742">
        <v>396.8</v>
      </c>
    </row>
    <row r="68" spans="1:11" ht="14.4" customHeight="1" x14ac:dyDescent="0.3">
      <c r="A68" s="737" t="s">
        <v>560</v>
      </c>
      <c r="B68" s="738" t="s">
        <v>1972</v>
      </c>
      <c r="C68" s="739" t="s">
        <v>571</v>
      </c>
      <c r="D68" s="740" t="s">
        <v>572</v>
      </c>
      <c r="E68" s="739" t="s">
        <v>4067</v>
      </c>
      <c r="F68" s="740" t="s">
        <v>4068</v>
      </c>
      <c r="G68" s="739" t="s">
        <v>3451</v>
      </c>
      <c r="H68" s="739" t="s">
        <v>3452</v>
      </c>
      <c r="I68" s="741">
        <v>8.6266666666666669</v>
      </c>
      <c r="J68" s="741">
        <v>35</v>
      </c>
      <c r="K68" s="742">
        <v>301.95</v>
      </c>
    </row>
    <row r="69" spans="1:11" ht="14.4" customHeight="1" x14ac:dyDescent="0.3">
      <c r="A69" s="737" t="s">
        <v>560</v>
      </c>
      <c r="B69" s="738" t="s">
        <v>1972</v>
      </c>
      <c r="C69" s="739" t="s">
        <v>571</v>
      </c>
      <c r="D69" s="740" t="s">
        <v>572</v>
      </c>
      <c r="E69" s="739" t="s">
        <v>4067</v>
      </c>
      <c r="F69" s="740" t="s">
        <v>4068</v>
      </c>
      <c r="G69" s="739" t="s">
        <v>3453</v>
      </c>
      <c r="H69" s="739" t="s">
        <v>3454</v>
      </c>
      <c r="I69" s="741">
        <v>0.5</v>
      </c>
      <c r="J69" s="741">
        <v>4000</v>
      </c>
      <c r="K69" s="742">
        <v>2006</v>
      </c>
    </row>
    <row r="70" spans="1:11" ht="14.4" customHeight="1" x14ac:dyDescent="0.3">
      <c r="A70" s="737" t="s">
        <v>560</v>
      </c>
      <c r="B70" s="738" t="s">
        <v>1972</v>
      </c>
      <c r="C70" s="739" t="s">
        <v>571</v>
      </c>
      <c r="D70" s="740" t="s">
        <v>572</v>
      </c>
      <c r="E70" s="739" t="s">
        <v>4067</v>
      </c>
      <c r="F70" s="740" t="s">
        <v>4068</v>
      </c>
      <c r="G70" s="739" t="s">
        <v>3455</v>
      </c>
      <c r="H70" s="739" t="s">
        <v>3456</v>
      </c>
      <c r="I70" s="741">
        <v>139.56</v>
      </c>
      <c r="J70" s="741">
        <v>30</v>
      </c>
      <c r="K70" s="742">
        <v>4186.7700000000004</v>
      </c>
    </row>
    <row r="71" spans="1:11" ht="14.4" customHeight="1" x14ac:dyDescent="0.3">
      <c r="A71" s="737" t="s">
        <v>560</v>
      </c>
      <c r="B71" s="738" t="s">
        <v>1972</v>
      </c>
      <c r="C71" s="739" t="s">
        <v>571</v>
      </c>
      <c r="D71" s="740" t="s">
        <v>572</v>
      </c>
      <c r="E71" s="739" t="s">
        <v>4067</v>
      </c>
      <c r="F71" s="740" t="s">
        <v>4068</v>
      </c>
      <c r="G71" s="739" t="s">
        <v>3457</v>
      </c>
      <c r="H71" s="739" t="s">
        <v>3458</v>
      </c>
      <c r="I71" s="741">
        <v>1783.97</v>
      </c>
      <c r="J71" s="741">
        <v>6</v>
      </c>
      <c r="K71" s="742">
        <v>10703.849999999999</v>
      </c>
    </row>
    <row r="72" spans="1:11" ht="14.4" customHeight="1" x14ac:dyDescent="0.3">
      <c r="A72" s="737" t="s">
        <v>560</v>
      </c>
      <c r="B72" s="738" t="s">
        <v>1972</v>
      </c>
      <c r="C72" s="739" t="s">
        <v>571</v>
      </c>
      <c r="D72" s="740" t="s">
        <v>572</v>
      </c>
      <c r="E72" s="739" t="s">
        <v>4067</v>
      </c>
      <c r="F72" s="740" t="s">
        <v>4068</v>
      </c>
      <c r="G72" s="739" t="s">
        <v>3459</v>
      </c>
      <c r="H72" s="739" t="s">
        <v>3460</v>
      </c>
      <c r="I72" s="741">
        <v>13.8</v>
      </c>
      <c r="J72" s="741">
        <v>40</v>
      </c>
      <c r="K72" s="742">
        <v>552</v>
      </c>
    </row>
    <row r="73" spans="1:11" ht="14.4" customHeight="1" x14ac:dyDescent="0.3">
      <c r="A73" s="737" t="s">
        <v>560</v>
      </c>
      <c r="B73" s="738" t="s">
        <v>1972</v>
      </c>
      <c r="C73" s="739" t="s">
        <v>571</v>
      </c>
      <c r="D73" s="740" t="s">
        <v>572</v>
      </c>
      <c r="E73" s="739" t="s">
        <v>4069</v>
      </c>
      <c r="F73" s="740" t="s">
        <v>4070</v>
      </c>
      <c r="G73" s="739" t="s">
        <v>3461</v>
      </c>
      <c r="H73" s="739" t="s">
        <v>3462</v>
      </c>
      <c r="I73" s="741">
        <v>229.9</v>
      </c>
      <c r="J73" s="741">
        <v>180</v>
      </c>
      <c r="K73" s="742">
        <v>41382</v>
      </c>
    </row>
    <row r="74" spans="1:11" ht="14.4" customHeight="1" x14ac:dyDescent="0.3">
      <c r="A74" s="737" t="s">
        <v>560</v>
      </c>
      <c r="B74" s="738" t="s">
        <v>1972</v>
      </c>
      <c r="C74" s="739" t="s">
        <v>571</v>
      </c>
      <c r="D74" s="740" t="s">
        <v>572</v>
      </c>
      <c r="E74" s="739" t="s">
        <v>4069</v>
      </c>
      <c r="F74" s="740" t="s">
        <v>4070</v>
      </c>
      <c r="G74" s="739" t="s">
        <v>3463</v>
      </c>
      <c r="H74" s="739" t="s">
        <v>3464</v>
      </c>
      <c r="I74" s="741">
        <v>268.62</v>
      </c>
      <c r="J74" s="741">
        <v>120</v>
      </c>
      <c r="K74" s="742">
        <v>32234.400000000001</v>
      </c>
    </row>
    <row r="75" spans="1:11" ht="14.4" customHeight="1" x14ac:dyDescent="0.3">
      <c r="A75" s="737" t="s">
        <v>560</v>
      </c>
      <c r="B75" s="738" t="s">
        <v>1972</v>
      </c>
      <c r="C75" s="739" t="s">
        <v>571</v>
      </c>
      <c r="D75" s="740" t="s">
        <v>572</v>
      </c>
      <c r="E75" s="739" t="s">
        <v>4069</v>
      </c>
      <c r="F75" s="740" t="s">
        <v>4070</v>
      </c>
      <c r="G75" s="739" t="s">
        <v>3465</v>
      </c>
      <c r="H75" s="739" t="s">
        <v>3466</v>
      </c>
      <c r="I75" s="741">
        <v>0.25</v>
      </c>
      <c r="J75" s="741">
        <v>300</v>
      </c>
      <c r="K75" s="742">
        <v>75</v>
      </c>
    </row>
    <row r="76" spans="1:11" ht="14.4" customHeight="1" x14ac:dyDescent="0.3">
      <c r="A76" s="737" t="s">
        <v>560</v>
      </c>
      <c r="B76" s="738" t="s">
        <v>1972</v>
      </c>
      <c r="C76" s="739" t="s">
        <v>571</v>
      </c>
      <c r="D76" s="740" t="s">
        <v>572</v>
      </c>
      <c r="E76" s="739" t="s">
        <v>4069</v>
      </c>
      <c r="F76" s="740" t="s">
        <v>4070</v>
      </c>
      <c r="G76" s="739" t="s">
        <v>3467</v>
      </c>
      <c r="H76" s="739" t="s">
        <v>3468</v>
      </c>
      <c r="I76" s="741">
        <v>11.14</v>
      </c>
      <c r="J76" s="741">
        <v>1000</v>
      </c>
      <c r="K76" s="742">
        <v>11140</v>
      </c>
    </row>
    <row r="77" spans="1:11" ht="14.4" customHeight="1" x14ac:dyDescent="0.3">
      <c r="A77" s="737" t="s">
        <v>560</v>
      </c>
      <c r="B77" s="738" t="s">
        <v>1972</v>
      </c>
      <c r="C77" s="739" t="s">
        <v>571</v>
      </c>
      <c r="D77" s="740" t="s">
        <v>572</v>
      </c>
      <c r="E77" s="739" t="s">
        <v>4069</v>
      </c>
      <c r="F77" s="740" t="s">
        <v>4070</v>
      </c>
      <c r="G77" s="739" t="s">
        <v>3469</v>
      </c>
      <c r="H77" s="739" t="s">
        <v>3470</v>
      </c>
      <c r="I77" s="741">
        <v>7.43</v>
      </c>
      <c r="J77" s="741">
        <v>10500</v>
      </c>
      <c r="K77" s="742">
        <v>78015</v>
      </c>
    </row>
    <row r="78" spans="1:11" ht="14.4" customHeight="1" x14ac:dyDescent="0.3">
      <c r="A78" s="737" t="s">
        <v>560</v>
      </c>
      <c r="B78" s="738" t="s">
        <v>1972</v>
      </c>
      <c r="C78" s="739" t="s">
        <v>571</v>
      </c>
      <c r="D78" s="740" t="s">
        <v>572</v>
      </c>
      <c r="E78" s="739" t="s">
        <v>4069</v>
      </c>
      <c r="F78" s="740" t="s">
        <v>4070</v>
      </c>
      <c r="G78" s="739" t="s">
        <v>3471</v>
      </c>
      <c r="H78" s="739" t="s">
        <v>3472</v>
      </c>
      <c r="I78" s="741">
        <v>6.31</v>
      </c>
      <c r="J78" s="741">
        <v>800</v>
      </c>
      <c r="K78" s="742">
        <v>5049.37</v>
      </c>
    </row>
    <row r="79" spans="1:11" ht="14.4" customHeight="1" x14ac:dyDescent="0.3">
      <c r="A79" s="737" t="s">
        <v>560</v>
      </c>
      <c r="B79" s="738" t="s">
        <v>1972</v>
      </c>
      <c r="C79" s="739" t="s">
        <v>571</v>
      </c>
      <c r="D79" s="740" t="s">
        <v>572</v>
      </c>
      <c r="E79" s="739" t="s">
        <v>4069</v>
      </c>
      <c r="F79" s="740" t="s">
        <v>4070</v>
      </c>
      <c r="G79" s="739" t="s">
        <v>3473</v>
      </c>
      <c r="H79" s="739" t="s">
        <v>3474</v>
      </c>
      <c r="I79" s="741">
        <v>1.0900000000000001</v>
      </c>
      <c r="J79" s="741">
        <v>10400</v>
      </c>
      <c r="K79" s="742">
        <v>11336</v>
      </c>
    </row>
    <row r="80" spans="1:11" ht="14.4" customHeight="1" x14ac:dyDescent="0.3">
      <c r="A80" s="737" t="s">
        <v>560</v>
      </c>
      <c r="B80" s="738" t="s">
        <v>1972</v>
      </c>
      <c r="C80" s="739" t="s">
        <v>571</v>
      </c>
      <c r="D80" s="740" t="s">
        <v>572</v>
      </c>
      <c r="E80" s="739" t="s">
        <v>4069</v>
      </c>
      <c r="F80" s="740" t="s">
        <v>4070</v>
      </c>
      <c r="G80" s="739" t="s">
        <v>3475</v>
      </c>
      <c r="H80" s="739" t="s">
        <v>3476</v>
      </c>
      <c r="I80" s="741">
        <v>1.6724999999999999</v>
      </c>
      <c r="J80" s="741">
        <v>8000</v>
      </c>
      <c r="K80" s="742">
        <v>13367</v>
      </c>
    </row>
    <row r="81" spans="1:11" ht="14.4" customHeight="1" x14ac:dyDescent="0.3">
      <c r="A81" s="737" t="s">
        <v>560</v>
      </c>
      <c r="B81" s="738" t="s">
        <v>1972</v>
      </c>
      <c r="C81" s="739" t="s">
        <v>571</v>
      </c>
      <c r="D81" s="740" t="s">
        <v>572</v>
      </c>
      <c r="E81" s="739" t="s">
        <v>4069</v>
      </c>
      <c r="F81" s="740" t="s">
        <v>4070</v>
      </c>
      <c r="G81" s="739" t="s">
        <v>3343</v>
      </c>
      <c r="H81" s="739" t="s">
        <v>3344</v>
      </c>
      <c r="I81" s="741">
        <v>0.47666666666666663</v>
      </c>
      <c r="J81" s="741">
        <v>7000</v>
      </c>
      <c r="K81" s="742">
        <v>3335</v>
      </c>
    </row>
    <row r="82" spans="1:11" ht="14.4" customHeight="1" x14ac:dyDescent="0.3">
      <c r="A82" s="737" t="s">
        <v>560</v>
      </c>
      <c r="B82" s="738" t="s">
        <v>1972</v>
      </c>
      <c r="C82" s="739" t="s">
        <v>571</v>
      </c>
      <c r="D82" s="740" t="s">
        <v>572</v>
      </c>
      <c r="E82" s="739" t="s">
        <v>4069</v>
      </c>
      <c r="F82" s="740" t="s">
        <v>4070</v>
      </c>
      <c r="G82" s="739" t="s">
        <v>3477</v>
      </c>
      <c r="H82" s="739" t="s">
        <v>3478</v>
      </c>
      <c r="I82" s="741">
        <v>0.67</v>
      </c>
      <c r="J82" s="741">
        <v>6000</v>
      </c>
      <c r="K82" s="742">
        <v>4020</v>
      </c>
    </row>
    <row r="83" spans="1:11" ht="14.4" customHeight="1" x14ac:dyDescent="0.3">
      <c r="A83" s="737" t="s">
        <v>560</v>
      </c>
      <c r="B83" s="738" t="s">
        <v>1972</v>
      </c>
      <c r="C83" s="739" t="s">
        <v>571</v>
      </c>
      <c r="D83" s="740" t="s">
        <v>572</v>
      </c>
      <c r="E83" s="739" t="s">
        <v>4069</v>
      </c>
      <c r="F83" s="740" t="s">
        <v>4070</v>
      </c>
      <c r="G83" s="739" t="s">
        <v>3479</v>
      </c>
      <c r="H83" s="739" t="s">
        <v>3480</v>
      </c>
      <c r="I83" s="741">
        <v>3.1333333333333333</v>
      </c>
      <c r="J83" s="741">
        <v>600</v>
      </c>
      <c r="K83" s="742">
        <v>1880</v>
      </c>
    </row>
    <row r="84" spans="1:11" ht="14.4" customHeight="1" x14ac:dyDescent="0.3">
      <c r="A84" s="737" t="s">
        <v>560</v>
      </c>
      <c r="B84" s="738" t="s">
        <v>1972</v>
      </c>
      <c r="C84" s="739" t="s">
        <v>571</v>
      </c>
      <c r="D84" s="740" t="s">
        <v>572</v>
      </c>
      <c r="E84" s="739" t="s">
        <v>4069</v>
      </c>
      <c r="F84" s="740" t="s">
        <v>4070</v>
      </c>
      <c r="G84" s="739" t="s">
        <v>3481</v>
      </c>
      <c r="H84" s="739" t="s">
        <v>3482</v>
      </c>
      <c r="I84" s="741">
        <v>6.29</v>
      </c>
      <c r="J84" s="741">
        <v>10</v>
      </c>
      <c r="K84" s="742">
        <v>62.9</v>
      </c>
    </row>
    <row r="85" spans="1:11" ht="14.4" customHeight="1" x14ac:dyDescent="0.3">
      <c r="A85" s="737" t="s">
        <v>560</v>
      </c>
      <c r="B85" s="738" t="s">
        <v>1972</v>
      </c>
      <c r="C85" s="739" t="s">
        <v>571</v>
      </c>
      <c r="D85" s="740" t="s">
        <v>572</v>
      </c>
      <c r="E85" s="739" t="s">
        <v>4069</v>
      </c>
      <c r="F85" s="740" t="s">
        <v>4070</v>
      </c>
      <c r="G85" s="739" t="s">
        <v>3483</v>
      </c>
      <c r="H85" s="739" t="s">
        <v>3484</v>
      </c>
      <c r="I85" s="741">
        <v>6.29</v>
      </c>
      <c r="J85" s="741">
        <v>10</v>
      </c>
      <c r="K85" s="742">
        <v>62.9</v>
      </c>
    </row>
    <row r="86" spans="1:11" ht="14.4" customHeight="1" x14ac:dyDescent="0.3">
      <c r="A86" s="737" t="s">
        <v>560</v>
      </c>
      <c r="B86" s="738" t="s">
        <v>1972</v>
      </c>
      <c r="C86" s="739" t="s">
        <v>571</v>
      </c>
      <c r="D86" s="740" t="s">
        <v>572</v>
      </c>
      <c r="E86" s="739" t="s">
        <v>4069</v>
      </c>
      <c r="F86" s="740" t="s">
        <v>4070</v>
      </c>
      <c r="G86" s="739" t="s">
        <v>3485</v>
      </c>
      <c r="H86" s="739" t="s">
        <v>3486</v>
      </c>
      <c r="I86" s="741">
        <v>6.29</v>
      </c>
      <c r="J86" s="741">
        <v>10</v>
      </c>
      <c r="K86" s="742">
        <v>62.9</v>
      </c>
    </row>
    <row r="87" spans="1:11" ht="14.4" customHeight="1" x14ac:dyDescent="0.3">
      <c r="A87" s="737" t="s">
        <v>560</v>
      </c>
      <c r="B87" s="738" t="s">
        <v>1972</v>
      </c>
      <c r="C87" s="739" t="s">
        <v>571</v>
      </c>
      <c r="D87" s="740" t="s">
        <v>572</v>
      </c>
      <c r="E87" s="739" t="s">
        <v>4069</v>
      </c>
      <c r="F87" s="740" t="s">
        <v>4070</v>
      </c>
      <c r="G87" s="739" t="s">
        <v>3487</v>
      </c>
      <c r="H87" s="739" t="s">
        <v>3488</v>
      </c>
      <c r="I87" s="741">
        <v>6.23</v>
      </c>
      <c r="J87" s="741">
        <v>1900</v>
      </c>
      <c r="K87" s="742">
        <v>11837</v>
      </c>
    </row>
    <row r="88" spans="1:11" ht="14.4" customHeight="1" x14ac:dyDescent="0.3">
      <c r="A88" s="737" t="s">
        <v>560</v>
      </c>
      <c r="B88" s="738" t="s">
        <v>1972</v>
      </c>
      <c r="C88" s="739" t="s">
        <v>571</v>
      </c>
      <c r="D88" s="740" t="s">
        <v>572</v>
      </c>
      <c r="E88" s="739" t="s">
        <v>4069</v>
      </c>
      <c r="F88" s="740" t="s">
        <v>4070</v>
      </c>
      <c r="G88" s="739" t="s">
        <v>3489</v>
      </c>
      <c r="H88" s="739" t="s">
        <v>3490</v>
      </c>
      <c r="I88" s="741">
        <v>484.02499999999998</v>
      </c>
      <c r="J88" s="741">
        <v>12</v>
      </c>
      <c r="K88" s="742">
        <v>5808.3700000000008</v>
      </c>
    </row>
    <row r="89" spans="1:11" ht="14.4" customHeight="1" x14ac:dyDescent="0.3">
      <c r="A89" s="737" t="s">
        <v>560</v>
      </c>
      <c r="B89" s="738" t="s">
        <v>1972</v>
      </c>
      <c r="C89" s="739" t="s">
        <v>571</v>
      </c>
      <c r="D89" s="740" t="s">
        <v>572</v>
      </c>
      <c r="E89" s="739" t="s">
        <v>4069</v>
      </c>
      <c r="F89" s="740" t="s">
        <v>4070</v>
      </c>
      <c r="G89" s="739" t="s">
        <v>3491</v>
      </c>
      <c r="H89" s="739" t="s">
        <v>3492</v>
      </c>
      <c r="I89" s="741">
        <v>80.576666666666654</v>
      </c>
      <c r="J89" s="741">
        <v>320</v>
      </c>
      <c r="K89" s="742">
        <v>25784.400000000001</v>
      </c>
    </row>
    <row r="90" spans="1:11" ht="14.4" customHeight="1" x14ac:dyDescent="0.3">
      <c r="A90" s="737" t="s">
        <v>560</v>
      </c>
      <c r="B90" s="738" t="s">
        <v>1972</v>
      </c>
      <c r="C90" s="739" t="s">
        <v>571</v>
      </c>
      <c r="D90" s="740" t="s">
        <v>572</v>
      </c>
      <c r="E90" s="739" t="s">
        <v>4069</v>
      </c>
      <c r="F90" s="740" t="s">
        <v>4070</v>
      </c>
      <c r="G90" s="739" t="s">
        <v>3493</v>
      </c>
      <c r="H90" s="739" t="s">
        <v>3494</v>
      </c>
      <c r="I90" s="741">
        <v>6.169999999999999</v>
      </c>
      <c r="J90" s="741">
        <v>1100</v>
      </c>
      <c r="K90" s="742">
        <v>6787</v>
      </c>
    </row>
    <row r="91" spans="1:11" ht="14.4" customHeight="1" x14ac:dyDescent="0.3">
      <c r="A91" s="737" t="s">
        <v>560</v>
      </c>
      <c r="B91" s="738" t="s">
        <v>1972</v>
      </c>
      <c r="C91" s="739" t="s">
        <v>571</v>
      </c>
      <c r="D91" s="740" t="s">
        <v>572</v>
      </c>
      <c r="E91" s="739" t="s">
        <v>4069</v>
      </c>
      <c r="F91" s="740" t="s">
        <v>4070</v>
      </c>
      <c r="G91" s="739" t="s">
        <v>3495</v>
      </c>
      <c r="H91" s="739" t="s">
        <v>3496</v>
      </c>
      <c r="I91" s="741">
        <v>45.5</v>
      </c>
      <c r="J91" s="741">
        <v>100</v>
      </c>
      <c r="K91" s="742">
        <v>4549.6000000000004</v>
      </c>
    </row>
    <row r="92" spans="1:11" ht="14.4" customHeight="1" x14ac:dyDescent="0.3">
      <c r="A92" s="737" t="s">
        <v>560</v>
      </c>
      <c r="B92" s="738" t="s">
        <v>1972</v>
      </c>
      <c r="C92" s="739" t="s">
        <v>571</v>
      </c>
      <c r="D92" s="740" t="s">
        <v>572</v>
      </c>
      <c r="E92" s="739" t="s">
        <v>4069</v>
      </c>
      <c r="F92" s="740" t="s">
        <v>4070</v>
      </c>
      <c r="G92" s="739" t="s">
        <v>3497</v>
      </c>
      <c r="H92" s="739" t="s">
        <v>3498</v>
      </c>
      <c r="I92" s="741">
        <v>108.29666666666667</v>
      </c>
      <c r="J92" s="741">
        <v>100</v>
      </c>
      <c r="K92" s="742">
        <v>10829.400000000001</v>
      </c>
    </row>
    <row r="93" spans="1:11" ht="14.4" customHeight="1" x14ac:dyDescent="0.3">
      <c r="A93" s="737" t="s">
        <v>560</v>
      </c>
      <c r="B93" s="738" t="s">
        <v>1972</v>
      </c>
      <c r="C93" s="739" t="s">
        <v>571</v>
      </c>
      <c r="D93" s="740" t="s">
        <v>572</v>
      </c>
      <c r="E93" s="739" t="s">
        <v>4069</v>
      </c>
      <c r="F93" s="740" t="s">
        <v>4070</v>
      </c>
      <c r="G93" s="739" t="s">
        <v>3499</v>
      </c>
      <c r="H93" s="739" t="s">
        <v>3500</v>
      </c>
      <c r="I93" s="741">
        <v>646.755</v>
      </c>
      <c r="J93" s="741">
        <v>6</v>
      </c>
      <c r="K93" s="742">
        <v>3880.52</v>
      </c>
    </row>
    <row r="94" spans="1:11" ht="14.4" customHeight="1" x14ac:dyDescent="0.3">
      <c r="A94" s="737" t="s">
        <v>560</v>
      </c>
      <c r="B94" s="738" t="s">
        <v>1972</v>
      </c>
      <c r="C94" s="739" t="s">
        <v>571</v>
      </c>
      <c r="D94" s="740" t="s">
        <v>572</v>
      </c>
      <c r="E94" s="739" t="s">
        <v>4069</v>
      </c>
      <c r="F94" s="740" t="s">
        <v>4070</v>
      </c>
      <c r="G94" s="739" t="s">
        <v>3501</v>
      </c>
      <c r="H94" s="739" t="s">
        <v>3502</v>
      </c>
      <c r="I94" s="741">
        <v>9.15</v>
      </c>
      <c r="J94" s="741">
        <v>1000</v>
      </c>
      <c r="K94" s="742">
        <v>9146.51</v>
      </c>
    </row>
    <row r="95" spans="1:11" ht="14.4" customHeight="1" x14ac:dyDescent="0.3">
      <c r="A95" s="737" t="s">
        <v>560</v>
      </c>
      <c r="B95" s="738" t="s">
        <v>1972</v>
      </c>
      <c r="C95" s="739" t="s">
        <v>571</v>
      </c>
      <c r="D95" s="740" t="s">
        <v>572</v>
      </c>
      <c r="E95" s="739" t="s">
        <v>4069</v>
      </c>
      <c r="F95" s="740" t="s">
        <v>4070</v>
      </c>
      <c r="G95" s="739" t="s">
        <v>3503</v>
      </c>
      <c r="H95" s="739" t="s">
        <v>3504</v>
      </c>
      <c r="I95" s="741">
        <v>17.91</v>
      </c>
      <c r="J95" s="741">
        <v>10</v>
      </c>
      <c r="K95" s="742">
        <v>179.1</v>
      </c>
    </row>
    <row r="96" spans="1:11" ht="14.4" customHeight="1" x14ac:dyDescent="0.3">
      <c r="A96" s="737" t="s">
        <v>560</v>
      </c>
      <c r="B96" s="738" t="s">
        <v>1972</v>
      </c>
      <c r="C96" s="739" t="s">
        <v>571</v>
      </c>
      <c r="D96" s="740" t="s">
        <v>572</v>
      </c>
      <c r="E96" s="739" t="s">
        <v>4069</v>
      </c>
      <c r="F96" s="740" t="s">
        <v>4070</v>
      </c>
      <c r="G96" s="739" t="s">
        <v>3505</v>
      </c>
      <c r="H96" s="739" t="s">
        <v>3506</v>
      </c>
      <c r="I96" s="741">
        <v>17.91</v>
      </c>
      <c r="J96" s="741">
        <v>10</v>
      </c>
      <c r="K96" s="742">
        <v>179.1</v>
      </c>
    </row>
    <row r="97" spans="1:11" ht="14.4" customHeight="1" x14ac:dyDescent="0.3">
      <c r="A97" s="737" t="s">
        <v>560</v>
      </c>
      <c r="B97" s="738" t="s">
        <v>1972</v>
      </c>
      <c r="C97" s="739" t="s">
        <v>571</v>
      </c>
      <c r="D97" s="740" t="s">
        <v>572</v>
      </c>
      <c r="E97" s="739" t="s">
        <v>4069</v>
      </c>
      <c r="F97" s="740" t="s">
        <v>4070</v>
      </c>
      <c r="G97" s="739" t="s">
        <v>3507</v>
      </c>
      <c r="H97" s="739" t="s">
        <v>3508</v>
      </c>
      <c r="I97" s="741">
        <v>17.91</v>
      </c>
      <c r="J97" s="741">
        <v>14</v>
      </c>
      <c r="K97" s="742">
        <v>250.74</v>
      </c>
    </row>
    <row r="98" spans="1:11" ht="14.4" customHeight="1" x14ac:dyDescent="0.3">
      <c r="A98" s="737" t="s">
        <v>560</v>
      </c>
      <c r="B98" s="738" t="s">
        <v>1972</v>
      </c>
      <c r="C98" s="739" t="s">
        <v>571</v>
      </c>
      <c r="D98" s="740" t="s">
        <v>572</v>
      </c>
      <c r="E98" s="739" t="s">
        <v>4069</v>
      </c>
      <c r="F98" s="740" t="s">
        <v>4070</v>
      </c>
      <c r="G98" s="739" t="s">
        <v>3509</v>
      </c>
      <c r="H98" s="739" t="s">
        <v>3510</v>
      </c>
      <c r="I98" s="741">
        <v>17.91</v>
      </c>
      <c r="J98" s="741">
        <v>10</v>
      </c>
      <c r="K98" s="742">
        <v>179.1</v>
      </c>
    </row>
    <row r="99" spans="1:11" ht="14.4" customHeight="1" x14ac:dyDescent="0.3">
      <c r="A99" s="737" t="s">
        <v>560</v>
      </c>
      <c r="B99" s="738" t="s">
        <v>1972</v>
      </c>
      <c r="C99" s="739" t="s">
        <v>571</v>
      </c>
      <c r="D99" s="740" t="s">
        <v>572</v>
      </c>
      <c r="E99" s="739" t="s">
        <v>4069</v>
      </c>
      <c r="F99" s="740" t="s">
        <v>4070</v>
      </c>
      <c r="G99" s="739" t="s">
        <v>3511</v>
      </c>
      <c r="H99" s="739" t="s">
        <v>3512</v>
      </c>
      <c r="I99" s="741">
        <v>108.875</v>
      </c>
      <c r="J99" s="741">
        <v>70</v>
      </c>
      <c r="K99" s="742">
        <v>7621</v>
      </c>
    </row>
    <row r="100" spans="1:11" ht="14.4" customHeight="1" x14ac:dyDescent="0.3">
      <c r="A100" s="737" t="s">
        <v>560</v>
      </c>
      <c r="B100" s="738" t="s">
        <v>1972</v>
      </c>
      <c r="C100" s="739" t="s">
        <v>571</v>
      </c>
      <c r="D100" s="740" t="s">
        <v>572</v>
      </c>
      <c r="E100" s="739" t="s">
        <v>4069</v>
      </c>
      <c r="F100" s="740" t="s">
        <v>4070</v>
      </c>
      <c r="G100" s="739" t="s">
        <v>3513</v>
      </c>
      <c r="H100" s="739" t="s">
        <v>3514</v>
      </c>
      <c r="I100" s="741">
        <v>206.05</v>
      </c>
      <c r="J100" s="741">
        <v>12</v>
      </c>
      <c r="K100" s="742">
        <v>2472.6</v>
      </c>
    </row>
    <row r="101" spans="1:11" ht="14.4" customHeight="1" x14ac:dyDescent="0.3">
      <c r="A101" s="737" t="s">
        <v>560</v>
      </c>
      <c r="B101" s="738" t="s">
        <v>1972</v>
      </c>
      <c r="C101" s="739" t="s">
        <v>571</v>
      </c>
      <c r="D101" s="740" t="s">
        <v>572</v>
      </c>
      <c r="E101" s="739" t="s">
        <v>4069</v>
      </c>
      <c r="F101" s="740" t="s">
        <v>4070</v>
      </c>
      <c r="G101" s="739" t="s">
        <v>3515</v>
      </c>
      <c r="H101" s="739" t="s">
        <v>3516</v>
      </c>
      <c r="I101" s="741">
        <v>16.453333333333333</v>
      </c>
      <c r="J101" s="741">
        <v>405</v>
      </c>
      <c r="K101" s="742">
        <v>6663.4</v>
      </c>
    </row>
    <row r="102" spans="1:11" ht="14.4" customHeight="1" x14ac:dyDescent="0.3">
      <c r="A102" s="737" t="s">
        <v>560</v>
      </c>
      <c r="B102" s="738" t="s">
        <v>1972</v>
      </c>
      <c r="C102" s="739" t="s">
        <v>571</v>
      </c>
      <c r="D102" s="740" t="s">
        <v>572</v>
      </c>
      <c r="E102" s="739" t="s">
        <v>4069</v>
      </c>
      <c r="F102" s="740" t="s">
        <v>4070</v>
      </c>
      <c r="G102" s="739" t="s">
        <v>3517</v>
      </c>
      <c r="H102" s="739" t="s">
        <v>3518</v>
      </c>
      <c r="I102" s="741">
        <v>1.9833333333333332</v>
      </c>
      <c r="J102" s="741">
        <v>800</v>
      </c>
      <c r="K102" s="742">
        <v>1586</v>
      </c>
    </row>
    <row r="103" spans="1:11" ht="14.4" customHeight="1" x14ac:dyDescent="0.3">
      <c r="A103" s="737" t="s">
        <v>560</v>
      </c>
      <c r="B103" s="738" t="s">
        <v>1972</v>
      </c>
      <c r="C103" s="739" t="s">
        <v>571</v>
      </c>
      <c r="D103" s="740" t="s">
        <v>572</v>
      </c>
      <c r="E103" s="739" t="s">
        <v>4069</v>
      </c>
      <c r="F103" s="740" t="s">
        <v>4070</v>
      </c>
      <c r="G103" s="739" t="s">
        <v>3519</v>
      </c>
      <c r="H103" s="739" t="s">
        <v>3520</v>
      </c>
      <c r="I103" s="741">
        <v>2.0599999999999996</v>
      </c>
      <c r="J103" s="741">
        <v>400</v>
      </c>
      <c r="K103" s="742">
        <v>822</v>
      </c>
    </row>
    <row r="104" spans="1:11" ht="14.4" customHeight="1" x14ac:dyDescent="0.3">
      <c r="A104" s="737" t="s">
        <v>560</v>
      </c>
      <c r="B104" s="738" t="s">
        <v>1972</v>
      </c>
      <c r="C104" s="739" t="s">
        <v>571</v>
      </c>
      <c r="D104" s="740" t="s">
        <v>572</v>
      </c>
      <c r="E104" s="739" t="s">
        <v>4069</v>
      </c>
      <c r="F104" s="740" t="s">
        <v>4070</v>
      </c>
      <c r="G104" s="739" t="s">
        <v>3521</v>
      </c>
      <c r="H104" s="739" t="s">
        <v>3522</v>
      </c>
      <c r="I104" s="741">
        <v>1.93</v>
      </c>
      <c r="J104" s="741">
        <v>250</v>
      </c>
      <c r="K104" s="742">
        <v>482.5</v>
      </c>
    </row>
    <row r="105" spans="1:11" ht="14.4" customHeight="1" x14ac:dyDescent="0.3">
      <c r="A105" s="737" t="s">
        <v>560</v>
      </c>
      <c r="B105" s="738" t="s">
        <v>1972</v>
      </c>
      <c r="C105" s="739" t="s">
        <v>571</v>
      </c>
      <c r="D105" s="740" t="s">
        <v>572</v>
      </c>
      <c r="E105" s="739" t="s">
        <v>4069</v>
      </c>
      <c r="F105" s="740" t="s">
        <v>4070</v>
      </c>
      <c r="G105" s="739" t="s">
        <v>3523</v>
      </c>
      <c r="H105" s="739" t="s">
        <v>3524</v>
      </c>
      <c r="I105" s="741">
        <v>0.01</v>
      </c>
      <c r="J105" s="741">
        <v>600</v>
      </c>
      <c r="K105" s="742">
        <v>6</v>
      </c>
    </row>
    <row r="106" spans="1:11" ht="14.4" customHeight="1" x14ac:dyDescent="0.3">
      <c r="A106" s="737" t="s">
        <v>560</v>
      </c>
      <c r="B106" s="738" t="s">
        <v>1972</v>
      </c>
      <c r="C106" s="739" t="s">
        <v>571</v>
      </c>
      <c r="D106" s="740" t="s">
        <v>572</v>
      </c>
      <c r="E106" s="739" t="s">
        <v>4069</v>
      </c>
      <c r="F106" s="740" t="s">
        <v>4070</v>
      </c>
      <c r="G106" s="739" t="s">
        <v>3525</v>
      </c>
      <c r="H106" s="739" t="s">
        <v>3526</v>
      </c>
      <c r="I106" s="741">
        <v>2.0499999999999998</v>
      </c>
      <c r="J106" s="741">
        <v>600</v>
      </c>
      <c r="K106" s="742">
        <v>1230</v>
      </c>
    </row>
    <row r="107" spans="1:11" ht="14.4" customHeight="1" x14ac:dyDescent="0.3">
      <c r="A107" s="737" t="s">
        <v>560</v>
      </c>
      <c r="B107" s="738" t="s">
        <v>1972</v>
      </c>
      <c r="C107" s="739" t="s">
        <v>571</v>
      </c>
      <c r="D107" s="740" t="s">
        <v>572</v>
      </c>
      <c r="E107" s="739" t="s">
        <v>4069</v>
      </c>
      <c r="F107" s="740" t="s">
        <v>4070</v>
      </c>
      <c r="G107" s="739" t="s">
        <v>3527</v>
      </c>
      <c r="H107" s="739" t="s">
        <v>3528</v>
      </c>
      <c r="I107" s="741">
        <v>3.0766666666666667</v>
      </c>
      <c r="J107" s="741">
        <v>1100</v>
      </c>
      <c r="K107" s="742">
        <v>3384</v>
      </c>
    </row>
    <row r="108" spans="1:11" ht="14.4" customHeight="1" x14ac:dyDescent="0.3">
      <c r="A108" s="737" t="s">
        <v>560</v>
      </c>
      <c r="B108" s="738" t="s">
        <v>1972</v>
      </c>
      <c r="C108" s="739" t="s">
        <v>571</v>
      </c>
      <c r="D108" s="740" t="s">
        <v>572</v>
      </c>
      <c r="E108" s="739" t="s">
        <v>4069</v>
      </c>
      <c r="F108" s="740" t="s">
        <v>4070</v>
      </c>
      <c r="G108" s="739" t="s">
        <v>3529</v>
      </c>
      <c r="H108" s="739" t="s">
        <v>3530</v>
      </c>
      <c r="I108" s="741">
        <v>2.17</v>
      </c>
      <c r="J108" s="741">
        <v>1000</v>
      </c>
      <c r="K108" s="742">
        <v>2170</v>
      </c>
    </row>
    <row r="109" spans="1:11" ht="14.4" customHeight="1" x14ac:dyDescent="0.3">
      <c r="A109" s="737" t="s">
        <v>560</v>
      </c>
      <c r="B109" s="738" t="s">
        <v>1972</v>
      </c>
      <c r="C109" s="739" t="s">
        <v>571</v>
      </c>
      <c r="D109" s="740" t="s">
        <v>572</v>
      </c>
      <c r="E109" s="739" t="s">
        <v>4069</v>
      </c>
      <c r="F109" s="740" t="s">
        <v>4070</v>
      </c>
      <c r="G109" s="739" t="s">
        <v>3531</v>
      </c>
      <c r="H109" s="739" t="s">
        <v>3532</v>
      </c>
      <c r="I109" s="741">
        <v>133.1</v>
      </c>
      <c r="J109" s="741">
        <v>50</v>
      </c>
      <c r="K109" s="742">
        <v>6654.98</v>
      </c>
    </row>
    <row r="110" spans="1:11" ht="14.4" customHeight="1" x14ac:dyDescent="0.3">
      <c r="A110" s="737" t="s">
        <v>560</v>
      </c>
      <c r="B110" s="738" t="s">
        <v>1972</v>
      </c>
      <c r="C110" s="739" t="s">
        <v>571</v>
      </c>
      <c r="D110" s="740" t="s">
        <v>572</v>
      </c>
      <c r="E110" s="739" t="s">
        <v>4069</v>
      </c>
      <c r="F110" s="740" t="s">
        <v>4070</v>
      </c>
      <c r="G110" s="739" t="s">
        <v>3533</v>
      </c>
      <c r="H110" s="739" t="s">
        <v>3534</v>
      </c>
      <c r="I110" s="741">
        <v>2.1800000000000002</v>
      </c>
      <c r="J110" s="741">
        <v>100</v>
      </c>
      <c r="K110" s="742">
        <v>218</v>
      </c>
    </row>
    <row r="111" spans="1:11" ht="14.4" customHeight="1" x14ac:dyDescent="0.3">
      <c r="A111" s="737" t="s">
        <v>560</v>
      </c>
      <c r="B111" s="738" t="s">
        <v>1972</v>
      </c>
      <c r="C111" s="739" t="s">
        <v>571</v>
      </c>
      <c r="D111" s="740" t="s">
        <v>572</v>
      </c>
      <c r="E111" s="739" t="s">
        <v>4069</v>
      </c>
      <c r="F111" s="740" t="s">
        <v>4070</v>
      </c>
      <c r="G111" s="739" t="s">
        <v>3535</v>
      </c>
      <c r="H111" s="739" t="s">
        <v>3536</v>
      </c>
      <c r="I111" s="741">
        <v>2.86</v>
      </c>
      <c r="J111" s="741">
        <v>50</v>
      </c>
      <c r="K111" s="742">
        <v>143</v>
      </c>
    </row>
    <row r="112" spans="1:11" ht="14.4" customHeight="1" x14ac:dyDescent="0.3">
      <c r="A112" s="737" t="s">
        <v>560</v>
      </c>
      <c r="B112" s="738" t="s">
        <v>1972</v>
      </c>
      <c r="C112" s="739" t="s">
        <v>571</v>
      </c>
      <c r="D112" s="740" t="s">
        <v>572</v>
      </c>
      <c r="E112" s="739" t="s">
        <v>4069</v>
      </c>
      <c r="F112" s="740" t="s">
        <v>4070</v>
      </c>
      <c r="G112" s="739" t="s">
        <v>3537</v>
      </c>
      <c r="H112" s="739" t="s">
        <v>3538</v>
      </c>
      <c r="I112" s="741">
        <v>39.93</v>
      </c>
      <c r="J112" s="741">
        <v>40</v>
      </c>
      <c r="K112" s="742">
        <v>1597.2</v>
      </c>
    </row>
    <row r="113" spans="1:11" ht="14.4" customHeight="1" x14ac:dyDescent="0.3">
      <c r="A113" s="737" t="s">
        <v>560</v>
      </c>
      <c r="B113" s="738" t="s">
        <v>1972</v>
      </c>
      <c r="C113" s="739" t="s">
        <v>571</v>
      </c>
      <c r="D113" s="740" t="s">
        <v>572</v>
      </c>
      <c r="E113" s="739" t="s">
        <v>4069</v>
      </c>
      <c r="F113" s="740" t="s">
        <v>4070</v>
      </c>
      <c r="G113" s="739" t="s">
        <v>3539</v>
      </c>
      <c r="H113" s="739" t="s">
        <v>3540</v>
      </c>
      <c r="I113" s="741">
        <v>393.25</v>
      </c>
      <c r="J113" s="741">
        <v>10</v>
      </c>
      <c r="K113" s="742">
        <v>3932.5</v>
      </c>
    </row>
    <row r="114" spans="1:11" ht="14.4" customHeight="1" x14ac:dyDescent="0.3">
      <c r="A114" s="737" t="s">
        <v>560</v>
      </c>
      <c r="B114" s="738" t="s">
        <v>1972</v>
      </c>
      <c r="C114" s="739" t="s">
        <v>571</v>
      </c>
      <c r="D114" s="740" t="s">
        <v>572</v>
      </c>
      <c r="E114" s="739" t="s">
        <v>4069</v>
      </c>
      <c r="F114" s="740" t="s">
        <v>4070</v>
      </c>
      <c r="G114" s="739" t="s">
        <v>3541</v>
      </c>
      <c r="H114" s="739" t="s">
        <v>3542</v>
      </c>
      <c r="I114" s="741">
        <v>4022.04</v>
      </c>
      <c r="J114" s="741">
        <v>9</v>
      </c>
      <c r="K114" s="742">
        <v>36198.36</v>
      </c>
    </row>
    <row r="115" spans="1:11" ht="14.4" customHeight="1" x14ac:dyDescent="0.3">
      <c r="A115" s="737" t="s">
        <v>560</v>
      </c>
      <c r="B115" s="738" t="s">
        <v>1972</v>
      </c>
      <c r="C115" s="739" t="s">
        <v>571</v>
      </c>
      <c r="D115" s="740" t="s">
        <v>572</v>
      </c>
      <c r="E115" s="739" t="s">
        <v>4069</v>
      </c>
      <c r="F115" s="740" t="s">
        <v>4070</v>
      </c>
      <c r="G115" s="739" t="s">
        <v>3345</v>
      </c>
      <c r="H115" s="739" t="s">
        <v>3346</v>
      </c>
      <c r="I115" s="741">
        <v>1.9350000000000001</v>
      </c>
      <c r="J115" s="741">
        <v>800</v>
      </c>
      <c r="K115" s="742">
        <v>1548</v>
      </c>
    </row>
    <row r="116" spans="1:11" ht="14.4" customHeight="1" x14ac:dyDescent="0.3">
      <c r="A116" s="737" t="s">
        <v>560</v>
      </c>
      <c r="B116" s="738" t="s">
        <v>1972</v>
      </c>
      <c r="C116" s="739" t="s">
        <v>571</v>
      </c>
      <c r="D116" s="740" t="s">
        <v>572</v>
      </c>
      <c r="E116" s="739" t="s">
        <v>4069</v>
      </c>
      <c r="F116" s="740" t="s">
        <v>4070</v>
      </c>
      <c r="G116" s="739" t="s">
        <v>3543</v>
      </c>
      <c r="H116" s="739" t="s">
        <v>3544</v>
      </c>
      <c r="I116" s="741">
        <v>2.91</v>
      </c>
      <c r="J116" s="741">
        <v>100</v>
      </c>
      <c r="K116" s="742">
        <v>291</v>
      </c>
    </row>
    <row r="117" spans="1:11" ht="14.4" customHeight="1" x14ac:dyDescent="0.3">
      <c r="A117" s="737" t="s">
        <v>560</v>
      </c>
      <c r="B117" s="738" t="s">
        <v>1972</v>
      </c>
      <c r="C117" s="739" t="s">
        <v>571</v>
      </c>
      <c r="D117" s="740" t="s">
        <v>572</v>
      </c>
      <c r="E117" s="739" t="s">
        <v>4069</v>
      </c>
      <c r="F117" s="740" t="s">
        <v>4070</v>
      </c>
      <c r="G117" s="739" t="s">
        <v>3545</v>
      </c>
      <c r="H117" s="739" t="s">
        <v>3546</v>
      </c>
      <c r="I117" s="741">
        <v>2.9</v>
      </c>
      <c r="J117" s="741">
        <v>100</v>
      </c>
      <c r="K117" s="742">
        <v>290</v>
      </c>
    </row>
    <row r="118" spans="1:11" ht="14.4" customHeight="1" x14ac:dyDescent="0.3">
      <c r="A118" s="737" t="s">
        <v>560</v>
      </c>
      <c r="B118" s="738" t="s">
        <v>1972</v>
      </c>
      <c r="C118" s="739" t="s">
        <v>571</v>
      </c>
      <c r="D118" s="740" t="s">
        <v>572</v>
      </c>
      <c r="E118" s="739" t="s">
        <v>4069</v>
      </c>
      <c r="F118" s="740" t="s">
        <v>4070</v>
      </c>
      <c r="G118" s="739" t="s">
        <v>3547</v>
      </c>
      <c r="H118" s="739" t="s">
        <v>3548</v>
      </c>
      <c r="I118" s="741">
        <v>112.2</v>
      </c>
      <c r="J118" s="741">
        <v>4</v>
      </c>
      <c r="K118" s="742">
        <v>448.8</v>
      </c>
    </row>
    <row r="119" spans="1:11" ht="14.4" customHeight="1" x14ac:dyDescent="0.3">
      <c r="A119" s="737" t="s">
        <v>560</v>
      </c>
      <c r="B119" s="738" t="s">
        <v>1972</v>
      </c>
      <c r="C119" s="739" t="s">
        <v>571</v>
      </c>
      <c r="D119" s="740" t="s">
        <v>572</v>
      </c>
      <c r="E119" s="739" t="s">
        <v>4069</v>
      </c>
      <c r="F119" s="740" t="s">
        <v>4070</v>
      </c>
      <c r="G119" s="739" t="s">
        <v>3549</v>
      </c>
      <c r="H119" s="739" t="s">
        <v>3550</v>
      </c>
      <c r="I119" s="741">
        <v>82.163333333333327</v>
      </c>
      <c r="J119" s="741">
        <v>60</v>
      </c>
      <c r="K119" s="742">
        <v>4929.76</v>
      </c>
    </row>
    <row r="120" spans="1:11" ht="14.4" customHeight="1" x14ac:dyDescent="0.3">
      <c r="A120" s="737" t="s">
        <v>560</v>
      </c>
      <c r="B120" s="738" t="s">
        <v>1972</v>
      </c>
      <c r="C120" s="739" t="s">
        <v>571</v>
      </c>
      <c r="D120" s="740" t="s">
        <v>572</v>
      </c>
      <c r="E120" s="739" t="s">
        <v>4069</v>
      </c>
      <c r="F120" s="740" t="s">
        <v>4070</v>
      </c>
      <c r="G120" s="739" t="s">
        <v>3551</v>
      </c>
      <c r="H120" s="739" t="s">
        <v>3552</v>
      </c>
      <c r="I120" s="741">
        <v>96.32</v>
      </c>
      <c r="J120" s="741">
        <v>48</v>
      </c>
      <c r="K120" s="742">
        <v>4623.2</v>
      </c>
    </row>
    <row r="121" spans="1:11" ht="14.4" customHeight="1" x14ac:dyDescent="0.3">
      <c r="A121" s="737" t="s">
        <v>560</v>
      </c>
      <c r="B121" s="738" t="s">
        <v>1972</v>
      </c>
      <c r="C121" s="739" t="s">
        <v>571</v>
      </c>
      <c r="D121" s="740" t="s">
        <v>572</v>
      </c>
      <c r="E121" s="739" t="s">
        <v>4069</v>
      </c>
      <c r="F121" s="740" t="s">
        <v>4070</v>
      </c>
      <c r="G121" s="739" t="s">
        <v>3553</v>
      </c>
      <c r="H121" s="739" t="s">
        <v>3554</v>
      </c>
      <c r="I121" s="741">
        <v>4660.9199999999992</v>
      </c>
      <c r="J121" s="741">
        <v>45</v>
      </c>
      <c r="K121" s="742">
        <v>209741.40000000002</v>
      </c>
    </row>
    <row r="122" spans="1:11" ht="14.4" customHeight="1" x14ac:dyDescent="0.3">
      <c r="A122" s="737" t="s">
        <v>560</v>
      </c>
      <c r="B122" s="738" t="s">
        <v>1972</v>
      </c>
      <c r="C122" s="739" t="s">
        <v>571</v>
      </c>
      <c r="D122" s="740" t="s">
        <v>572</v>
      </c>
      <c r="E122" s="739" t="s">
        <v>4069</v>
      </c>
      <c r="F122" s="740" t="s">
        <v>4070</v>
      </c>
      <c r="G122" s="739" t="s">
        <v>3555</v>
      </c>
      <c r="H122" s="739" t="s">
        <v>3556</v>
      </c>
      <c r="I122" s="741">
        <v>11.49</v>
      </c>
      <c r="J122" s="741">
        <v>140</v>
      </c>
      <c r="K122" s="742">
        <v>1608.6</v>
      </c>
    </row>
    <row r="123" spans="1:11" ht="14.4" customHeight="1" x14ac:dyDescent="0.3">
      <c r="A123" s="737" t="s">
        <v>560</v>
      </c>
      <c r="B123" s="738" t="s">
        <v>1972</v>
      </c>
      <c r="C123" s="739" t="s">
        <v>571</v>
      </c>
      <c r="D123" s="740" t="s">
        <v>572</v>
      </c>
      <c r="E123" s="739" t="s">
        <v>4069</v>
      </c>
      <c r="F123" s="740" t="s">
        <v>4070</v>
      </c>
      <c r="G123" s="739" t="s">
        <v>3557</v>
      </c>
      <c r="H123" s="739" t="s">
        <v>3558</v>
      </c>
      <c r="I123" s="741">
        <v>1406.63</v>
      </c>
      <c r="J123" s="741">
        <v>10</v>
      </c>
      <c r="K123" s="742">
        <v>14066.26</v>
      </c>
    </row>
    <row r="124" spans="1:11" ht="14.4" customHeight="1" x14ac:dyDescent="0.3">
      <c r="A124" s="737" t="s">
        <v>560</v>
      </c>
      <c r="B124" s="738" t="s">
        <v>1972</v>
      </c>
      <c r="C124" s="739" t="s">
        <v>571</v>
      </c>
      <c r="D124" s="740" t="s">
        <v>572</v>
      </c>
      <c r="E124" s="739" t="s">
        <v>4069</v>
      </c>
      <c r="F124" s="740" t="s">
        <v>4070</v>
      </c>
      <c r="G124" s="739" t="s">
        <v>3559</v>
      </c>
      <c r="H124" s="739" t="s">
        <v>3560</v>
      </c>
      <c r="I124" s="741">
        <v>123.18</v>
      </c>
      <c r="J124" s="741">
        <v>300</v>
      </c>
      <c r="K124" s="742">
        <v>36953.399999999994</v>
      </c>
    </row>
    <row r="125" spans="1:11" ht="14.4" customHeight="1" x14ac:dyDescent="0.3">
      <c r="A125" s="737" t="s">
        <v>560</v>
      </c>
      <c r="B125" s="738" t="s">
        <v>1972</v>
      </c>
      <c r="C125" s="739" t="s">
        <v>571</v>
      </c>
      <c r="D125" s="740" t="s">
        <v>572</v>
      </c>
      <c r="E125" s="739" t="s">
        <v>4069</v>
      </c>
      <c r="F125" s="740" t="s">
        <v>4070</v>
      </c>
      <c r="G125" s="739" t="s">
        <v>3561</v>
      </c>
      <c r="H125" s="739" t="s">
        <v>3562</v>
      </c>
      <c r="I125" s="741">
        <v>13.31</v>
      </c>
      <c r="J125" s="741">
        <v>100</v>
      </c>
      <c r="K125" s="742">
        <v>1331</v>
      </c>
    </row>
    <row r="126" spans="1:11" ht="14.4" customHeight="1" x14ac:dyDescent="0.3">
      <c r="A126" s="737" t="s">
        <v>560</v>
      </c>
      <c r="B126" s="738" t="s">
        <v>1972</v>
      </c>
      <c r="C126" s="739" t="s">
        <v>571</v>
      </c>
      <c r="D126" s="740" t="s">
        <v>572</v>
      </c>
      <c r="E126" s="739" t="s">
        <v>4069</v>
      </c>
      <c r="F126" s="740" t="s">
        <v>4070</v>
      </c>
      <c r="G126" s="739" t="s">
        <v>3563</v>
      </c>
      <c r="H126" s="739" t="s">
        <v>3564</v>
      </c>
      <c r="I126" s="741">
        <v>423.5</v>
      </c>
      <c r="J126" s="741">
        <v>5</v>
      </c>
      <c r="K126" s="742">
        <v>2117.5</v>
      </c>
    </row>
    <row r="127" spans="1:11" ht="14.4" customHeight="1" x14ac:dyDescent="0.3">
      <c r="A127" s="737" t="s">
        <v>560</v>
      </c>
      <c r="B127" s="738" t="s">
        <v>1972</v>
      </c>
      <c r="C127" s="739" t="s">
        <v>571</v>
      </c>
      <c r="D127" s="740" t="s">
        <v>572</v>
      </c>
      <c r="E127" s="739" t="s">
        <v>4069</v>
      </c>
      <c r="F127" s="740" t="s">
        <v>4070</v>
      </c>
      <c r="G127" s="739" t="s">
        <v>3565</v>
      </c>
      <c r="H127" s="739" t="s">
        <v>3566</v>
      </c>
      <c r="I127" s="741">
        <v>2.5099999999999998</v>
      </c>
      <c r="J127" s="741">
        <v>550</v>
      </c>
      <c r="K127" s="742">
        <v>1380.5</v>
      </c>
    </row>
    <row r="128" spans="1:11" ht="14.4" customHeight="1" x14ac:dyDescent="0.3">
      <c r="A128" s="737" t="s">
        <v>560</v>
      </c>
      <c r="B128" s="738" t="s">
        <v>1972</v>
      </c>
      <c r="C128" s="739" t="s">
        <v>571</v>
      </c>
      <c r="D128" s="740" t="s">
        <v>572</v>
      </c>
      <c r="E128" s="739" t="s">
        <v>4069</v>
      </c>
      <c r="F128" s="740" t="s">
        <v>4070</v>
      </c>
      <c r="G128" s="739" t="s">
        <v>3567</v>
      </c>
      <c r="H128" s="739" t="s">
        <v>3568</v>
      </c>
      <c r="I128" s="741">
        <v>1.9366666666666668</v>
      </c>
      <c r="J128" s="741">
        <v>700</v>
      </c>
      <c r="K128" s="742">
        <v>1355</v>
      </c>
    </row>
    <row r="129" spans="1:11" ht="14.4" customHeight="1" x14ac:dyDescent="0.3">
      <c r="A129" s="737" t="s">
        <v>560</v>
      </c>
      <c r="B129" s="738" t="s">
        <v>1972</v>
      </c>
      <c r="C129" s="739" t="s">
        <v>571</v>
      </c>
      <c r="D129" s="740" t="s">
        <v>572</v>
      </c>
      <c r="E129" s="739" t="s">
        <v>4069</v>
      </c>
      <c r="F129" s="740" t="s">
        <v>4070</v>
      </c>
      <c r="G129" s="739" t="s">
        <v>3569</v>
      </c>
      <c r="H129" s="739" t="s">
        <v>3570</v>
      </c>
      <c r="I129" s="741">
        <v>1.27</v>
      </c>
      <c r="J129" s="741">
        <v>1800</v>
      </c>
      <c r="K129" s="742">
        <v>2286</v>
      </c>
    </row>
    <row r="130" spans="1:11" ht="14.4" customHeight="1" x14ac:dyDescent="0.3">
      <c r="A130" s="737" t="s">
        <v>560</v>
      </c>
      <c r="B130" s="738" t="s">
        <v>1972</v>
      </c>
      <c r="C130" s="739" t="s">
        <v>571</v>
      </c>
      <c r="D130" s="740" t="s">
        <v>572</v>
      </c>
      <c r="E130" s="739" t="s">
        <v>4069</v>
      </c>
      <c r="F130" s="740" t="s">
        <v>4070</v>
      </c>
      <c r="G130" s="739" t="s">
        <v>3571</v>
      </c>
      <c r="H130" s="739" t="s">
        <v>3572</v>
      </c>
      <c r="I130" s="741">
        <v>21.24</v>
      </c>
      <c r="J130" s="741">
        <v>50</v>
      </c>
      <c r="K130" s="742">
        <v>1062</v>
      </c>
    </row>
    <row r="131" spans="1:11" ht="14.4" customHeight="1" x14ac:dyDescent="0.3">
      <c r="A131" s="737" t="s">
        <v>560</v>
      </c>
      <c r="B131" s="738" t="s">
        <v>1972</v>
      </c>
      <c r="C131" s="739" t="s">
        <v>571</v>
      </c>
      <c r="D131" s="740" t="s">
        <v>572</v>
      </c>
      <c r="E131" s="739" t="s">
        <v>4069</v>
      </c>
      <c r="F131" s="740" t="s">
        <v>4070</v>
      </c>
      <c r="G131" s="739" t="s">
        <v>3573</v>
      </c>
      <c r="H131" s="739" t="s">
        <v>3574</v>
      </c>
      <c r="I131" s="741">
        <v>21.234999999999999</v>
      </c>
      <c r="J131" s="741">
        <v>300</v>
      </c>
      <c r="K131" s="742">
        <v>6371</v>
      </c>
    </row>
    <row r="132" spans="1:11" ht="14.4" customHeight="1" x14ac:dyDescent="0.3">
      <c r="A132" s="737" t="s">
        <v>560</v>
      </c>
      <c r="B132" s="738" t="s">
        <v>1972</v>
      </c>
      <c r="C132" s="739" t="s">
        <v>571</v>
      </c>
      <c r="D132" s="740" t="s">
        <v>572</v>
      </c>
      <c r="E132" s="739" t="s">
        <v>4069</v>
      </c>
      <c r="F132" s="740" t="s">
        <v>4070</v>
      </c>
      <c r="G132" s="739" t="s">
        <v>3575</v>
      </c>
      <c r="H132" s="739" t="s">
        <v>3576</v>
      </c>
      <c r="I132" s="741">
        <v>13.2</v>
      </c>
      <c r="J132" s="741">
        <v>10</v>
      </c>
      <c r="K132" s="742">
        <v>132</v>
      </c>
    </row>
    <row r="133" spans="1:11" ht="14.4" customHeight="1" x14ac:dyDescent="0.3">
      <c r="A133" s="737" t="s">
        <v>560</v>
      </c>
      <c r="B133" s="738" t="s">
        <v>1972</v>
      </c>
      <c r="C133" s="739" t="s">
        <v>571</v>
      </c>
      <c r="D133" s="740" t="s">
        <v>572</v>
      </c>
      <c r="E133" s="739" t="s">
        <v>4069</v>
      </c>
      <c r="F133" s="740" t="s">
        <v>4070</v>
      </c>
      <c r="G133" s="739" t="s">
        <v>3577</v>
      </c>
      <c r="H133" s="739" t="s">
        <v>3578</v>
      </c>
      <c r="I133" s="741">
        <v>6.65</v>
      </c>
      <c r="J133" s="741">
        <v>20</v>
      </c>
      <c r="K133" s="742">
        <v>133</v>
      </c>
    </row>
    <row r="134" spans="1:11" ht="14.4" customHeight="1" x14ac:dyDescent="0.3">
      <c r="A134" s="737" t="s">
        <v>560</v>
      </c>
      <c r="B134" s="738" t="s">
        <v>1972</v>
      </c>
      <c r="C134" s="739" t="s">
        <v>571</v>
      </c>
      <c r="D134" s="740" t="s">
        <v>572</v>
      </c>
      <c r="E134" s="739" t="s">
        <v>4069</v>
      </c>
      <c r="F134" s="740" t="s">
        <v>4070</v>
      </c>
      <c r="G134" s="739" t="s">
        <v>3579</v>
      </c>
      <c r="H134" s="739" t="s">
        <v>3580</v>
      </c>
      <c r="I134" s="741">
        <v>7.086666666666666</v>
      </c>
      <c r="J134" s="741">
        <v>80</v>
      </c>
      <c r="K134" s="742">
        <v>553.29999999999995</v>
      </c>
    </row>
    <row r="135" spans="1:11" ht="14.4" customHeight="1" x14ac:dyDescent="0.3">
      <c r="A135" s="737" t="s">
        <v>560</v>
      </c>
      <c r="B135" s="738" t="s">
        <v>1972</v>
      </c>
      <c r="C135" s="739" t="s">
        <v>571</v>
      </c>
      <c r="D135" s="740" t="s">
        <v>572</v>
      </c>
      <c r="E135" s="739" t="s">
        <v>4069</v>
      </c>
      <c r="F135" s="740" t="s">
        <v>4070</v>
      </c>
      <c r="G135" s="739" t="s">
        <v>3581</v>
      </c>
      <c r="H135" s="739" t="s">
        <v>3582</v>
      </c>
      <c r="I135" s="741">
        <v>6.65</v>
      </c>
      <c r="J135" s="741">
        <v>10</v>
      </c>
      <c r="K135" s="742">
        <v>66.5</v>
      </c>
    </row>
    <row r="136" spans="1:11" ht="14.4" customHeight="1" x14ac:dyDescent="0.3">
      <c r="A136" s="737" t="s">
        <v>560</v>
      </c>
      <c r="B136" s="738" t="s">
        <v>1972</v>
      </c>
      <c r="C136" s="739" t="s">
        <v>571</v>
      </c>
      <c r="D136" s="740" t="s">
        <v>572</v>
      </c>
      <c r="E136" s="739" t="s">
        <v>4069</v>
      </c>
      <c r="F136" s="740" t="s">
        <v>4070</v>
      </c>
      <c r="G136" s="739" t="s">
        <v>3583</v>
      </c>
      <c r="H136" s="739" t="s">
        <v>3584</v>
      </c>
      <c r="I136" s="741">
        <v>7.2149999999999999</v>
      </c>
      <c r="J136" s="741">
        <v>20</v>
      </c>
      <c r="K136" s="742">
        <v>144.30000000000001</v>
      </c>
    </row>
    <row r="137" spans="1:11" ht="14.4" customHeight="1" x14ac:dyDescent="0.3">
      <c r="A137" s="737" t="s">
        <v>560</v>
      </c>
      <c r="B137" s="738" t="s">
        <v>1972</v>
      </c>
      <c r="C137" s="739" t="s">
        <v>571</v>
      </c>
      <c r="D137" s="740" t="s">
        <v>572</v>
      </c>
      <c r="E137" s="739" t="s">
        <v>4069</v>
      </c>
      <c r="F137" s="740" t="s">
        <v>4070</v>
      </c>
      <c r="G137" s="739" t="s">
        <v>3585</v>
      </c>
      <c r="H137" s="739" t="s">
        <v>3586</v>
      </c>
      <c r="I137" s="741">
        <v>0.47</v>
      </c>
      <c r="J137" s="741">
        <v>6000</v>
      </c>
      <c r="K137" s="742">
        <v>2820</v>
      </c>
    </row>
    <row r="138" spans="1:11" ht="14.4" customHeight="1" x14ac:dyDescent="0.3">
      <c r="A138" s="737" t="s">
        <v>560</v>
      </c>
      <c r="B138" s="738" t="s">
        <v>1972</v>
      </c>
      <c r="C138" s="739" t="s">
        <v>571</v>
      </c>
      <c r="D138" s="740" t="s">
        <v>572</v>
      </c>
      <c r="E138" s="739" t="s">
        <v>4069</v>
      </c>
      <c r="F138" s="740" t="s">
        <v>4070</v>
      </c>
      <c r="G138" s="739" t="s">
        <v>3587</v>
      </c>
      <c r="H138" s="739" t="s">
        <v>3588</v>
      </c>
      <c r="I138" s="741">
        <v>4.03</v>
      </c>
      <c r="J138" s="741">
        <v>2000</v>
      </c>
      <c r="K138" s="742">
        <v>8060</v>
      </c>
    </row>
    <row r="139" spans="1:11" ht="14.4" customHeight="1" x14ac:dyDescent="0.3">
      <c r="A139" s="737" t="s">
        <v>560</v>
      </c>
      <c r="B139" s="738" t="s">
        <v>1972</v>
      </c>
      <c r="C139" s="739" t="s">
        <v>571</v>
      </c>
      <c r="D139" s="740" t="s">
        <v>572</v>
      </c>
      <c r="E139" s="739" t="s">
        <v>4069</v>
      </c>
      <c r="F139" s="740" t="s">
        <v>4070</v>
      </c>
      <c r="G139" s="739" t="s">
        <v>3589</v>
      </c>
      <c r="H139" s="739" t="s">
        <v>3590</v>
      </c>
      <c r="I139" s="741">
        <v>2.9050000000000002</v>
      </c>
      <c r="J139" s="741">
        <v>2000</v>
      </c>
      <c r="K139" s="742">
        <v>5810</v>
      </c>
    </row>
    <row r="140" spans="1:11" ht="14.4" customHeight="1" x14ac:dyDescent="0.3">
      <c r="A140" s="737" t="s">
        <v>560</v>
      </c>
      <c r="B140" s="738" t="s">
        <v>1972</v>
      </c>
      <c r="C140" s="739" t="s">
        <v>571</v>
      </c>
      <c r="D140" s="740" t="s">
        <v>572</v>
      </c>
      <c r="E140" s="739" t="s">
        <v>4069</v>
      </c>
      <c r="F140" s="740" t="s">
        <v>4070</v>
      </c>
      <c r="G140" s="739" t="s">
        <v>3591</v>
      </c>
      <c r="H140" s="739" t="s">
        <v>3592</v>
      </c>
      <c r="I140" s="741">
        <v>2.9</v>
      </c>
      <c r="J140" s="741">
        <v>3000</v>
      </c>
      <c r="K140" s="742">
        <v>8700</v>
      </c>
    </row>
    <row r="141" spans="1:11" ht="14.4" customHeight="1" x14ac:dyDescent="0.3">
      <c r="A141" s="737" t="s">
        <v>560</v>
      </c>
      <c r="B141" s="738" t="s">
        <v>1972</v>
      </c>
      <c r="C141" s="739" t="s">
        <v>571</v>
      </c>
      <c r="D141" s="740" t="s">
        <v>572</v>
      </c>
      <c r="E141" s="739" t="s">
        <v>4069</v>
      </c>
      <c r="F141" s="740" t="s">
        <v>4070</v>
      </c>
      <c r="G141" s="739" t="s">
        <v>3593</v>
      </c>
      <c r="H141" s="739" t="s">
        <v>3594</v>
      </c>
      <c r="I141" s="741">
        <v>2.2799999999999998</v>
      </c>
      <c r="J141" s="741">
        <v>200</v>
      </c>
      <c r="K141" s="742">
        <v>456</v>
      </c>
    </row>
    <row r="142" spans="1:11" ht="14.4" customHeight="1" x14ac:dyDescent="0.3">
      <c r="A142" s="737" t="s">
        <v>560</v>
      </c>
      <c r="B142" s="738" t="s">
        <v>1972</v>
      </c>
      <c r="C142" s="739" t="s">
        <v>571</v>
      </c>
      <c r="D142" s="740" t="s">
        <v>572</v>
      </c>
      <c r="E142" s="739" t="s">
        <v>4069</v>
      </c>
      <c r="F142" s="740" t="s">
        <v>4070</v>
      </c>
      <c r="G142" s="739" t="s">
        <v>3595</v>
      </c>
      <c r="H142" s="739" t="s">
        <v>3596</v>
      </c>
      <c r="I142" s="741">
        <v>527.96</v>
      </c>
      <c r="J142" s="741">
        <v>10</v>
      </c>
      <c r="K142" s="742">
        <v>5279.65</v>
      </c>
    </row>
    <row r="143" spans="1:11" ht="14.4" customHeight="1" x14ac:dyDescent="0.3">
      <c r="A143" s="737" t="s">
        <v>560</v>
      </c>
      <c r="B143" s="738" t="s">
        <v>1972</v>
      </c>
      <c r="C143" s="739" t="s">
        <v>571</v>
      </c>
      <c r="D143" s="740" t="s">
        <v>572</v>
      </c>
      <c r="E143" s="739" t="s">
        <v>4069</v>
      </c>
      <c r="F143" s="740" t="s">
        <v>4070</v>
      </c>
      <c r="G143" s="739" t="s">
        <v>3597</v>
      </c>
      <c r="H143" s="739" t="s">
        <v>3598</v>
      </c>
      <c r="I143" s="741">
        <v>17.91</v>
      </c>
      <c r="J143" s="741">
        <v>10</v>
      </c>
      <c r="K143" s="742">
        <v>179.08</v>
      </c>
    </row>
    <row r="144" spans="1:11" ht="14.4" customHeight="1" x14ac:dyDescent="0.3">
      <c r="A144" s="737" t="s">
        <v>560</v>
      </c>
      <c r="B144" s="738" t="s">
        <v>1972</v>
      </c>
      <c r="C144" s="739" t="s">
        <v>571</v>
      </c>
      <c r="D144" s="740" t="s">
        <v>572</v>
      </c>
      <c r="E144" s="739" t="s">
        <v>4069</v>
      </c>
      <c r="F144" s="740" t="s">
        <v>4070</v>
      </c>
      <c r="G144" s="739" t="s">
        <v>3599</v>
      </c>
      <c r="H144" s="739" t="s">
        <v>3600</v>
      </c>
      <c r="I144" s="741">
        <v>2309.89</v>
      </c>
      <c r="J144" s="741">
        <v>15</v>
      </c>
      <c r="K144" s="742">
        <v>34648.350000000006</v>
      </c>
    </row>
    <row r="145" spans="1:11" ht="14.4" customHeight="1" x14ac:dyDescent="0.3">
      <c r="A145" s="737" t="s">
        <v>560</v>
      </c>
      <c r="B145" s="738" t="s">
        <v>1972</v>
      </c>
      <c r="C145" s="739" t="s">
        <v>571</v>
      </c>
      <c r="D145" s="740" t="s">
        <v>572</v>
      </c>
      <c r="E145" s="739" t="s">
        <v>4069</v>
      </c>
      <c r="F145" s="740" t="s">
        <v>4070</v>
      </c>
      <c r="G145" s="739" t="s">
        <v>3601</v>
      </c>
      <c r="H145" s="739" t="s">
        <v>3602</v>
      </c>
      <c r="I145" s="741">
        <v>1072.06</v>
      </c>
      <c r="J145" s="741">
        <v>5</v>
      </c>
      <c r="K145" s="742">
        <v>5360.3</v>
      </c>
    </row>
    <row r="146" spans="1:11" ht="14.4" customHeight="1" x14ac:dyDescent="0.3">
      <c r="A146" s="737" t="s">
        <v>560</v>
      </c>
      <c r="B146" s="738" t="s">
        <v>1972</v>
      </c>
      <c r="C146" s="739" t="s">
        <v>571</v>
      </c>
      <c r="D146" s="740" t="s">
        <v>572</v>
      </c>
      <c r="E146" s="739" t="s">
        <v>4069</v>
      </c>
      <c r="F146" s="740" t="s">
        <v>4070</v>
      </c>
      <c r="G146" s="739" t="s">
        <v>3603</v>
      </c>
      <c r="H146" s="739" t="s">
        <v>3604</v>
      </c>
      <c r="I146" s="741">
        <v>61.06</v>
      </c>
      <c r="J146" s="741">
        <v>300</v>
      </c>
      <c r="K146" s="742">
        <v>18316.98</v>
      </c>
    </row>
    <row r="147" spans="1:11" ht="14.4" customHeight="1" x14ac:dyDescent="0.3">
      <c r="A147" s="737" t="s">
        <v>560</v>
      </c>
      <c r="B147" s="738" t="s">
        <v>1972</v>
      </c>
      <c r="C147" s="739" t="s">
        <v>571</v>
      </c>
      <c r="D147" s="740" t="s">
        <v>572</v>
      </c>
      <c r="E147" s="739" t="s">
        <v>4069</v>
      </c>
      <c r="F147" s="740" t="s">
        <v>4070</v>
      </c>
      <c r="G147" s="739" t="s">
        <v>3605</v>
      </c>
      <c r="H147" s="739" t="s">
        <v>3606</v>
      </c>
      <c r="I147" s="741">
        <v>1869.45</v>
      </c>
      <c r="J147" s="741">
        <v>15</v>
      </c>
      <c r="K147" s="742">
        <v>28041.75</v>
      </c>
    </row>
    <row r="148" spans="1:11" ht="14.4" customHeight="1" x14ac:dyDescent="0.3">
      <c r="A148" s="737" t="s">
        <v>560</v>
      </c>
      <c r="B148" s="738" t="s">
        <v>1972</v>
      </c>
      <c r="C148" s="739" t="s">
        <v>571</v>
      </c>
      <c r="D148" s="740" t="s">
        <v>572</v>
      </c>
      <c r="E148" s="739" t="s">
        <v>4069</v>
      </c>
      <c r="F148" s="740" t="s">
        <v>4070</v>
      </c>
      <c r="G148" s="739" t="s">
        <v>3607</v>
      </c>
      <c r="H148" s="739" t="s">
        <v>3608</v>
      </c>
      <c r="I148" s="741">
        <v>229.9</v>
      </c>
      <c r="J148" s="741">
        <v>120</v>
      </c>
      <c r="K148" s="742">
        <v>27587.98</v>
      </c>
    </row>
    <row r="149" spans="1:11" ht="14.4" customHeight="1" x14ac:dyDescent="0.3">
      <c r="A149" s="737" t="s">
        <v>560</v>
      </c>
      <c r="B149" s="738" t="s">
        <v>1972</v>
      </c>
      <c r="C149" s="739" t="s">
        <v>571</v>
      </c>
      <c r="D149" s="740" t="s">
        <v>572</v>
      </c>
      <c r="E149" s="739" t="s">
        <v>4069</v>
      </c>
      <c r="F149" s="740" t="s">
        <v>4070</v>
      </c>
      <c r="G149" s="739" t="s">
        <v>3609</v>
      </c>
      <c r="H149" s="739" t="s">
        <v>3610</v>
      </c>
      <c r="I149" s="741">
        <v>25.99</v>
      </c>
      <c r="J149" s="741">
        <v>250</v>
      </c>
      <c r="K149" s="742">
        <v>6497.7</v>
      </c>
    </row>
    <row r="150" spans="1:11" ht="14.4" customHeight="1" x14ac:dyDescent="0.3">
      <c r="A150" s="737" t="s">
        <v>560</v>
      </c>
      <c r="B150" s="738" t="s">
        <v>1972</v>
      </c>
      <c r="C150" s="739" t="s">
        <v>571</v>
      </c>
      <c r="D150" s="740" t="s">
        <v>572</v>
      </c>
      <c r="E150" s="739" t="s">
        <v>4069</v>
      </c>
      <c r="F150" s="740" t="s">
        <v>4070</v>
      </c>
      <c r="G150" s="739" t="s">
        <v>3611</v>
      </c>
      <c r="H150" s="739" t="s">
        <v>3612</v>
      </c>
      <c r="I150" s="741">
        <v>527.96</v>
      </c>
      <c r="J150" s="741">
        <v>10</v>
      </c>
      <c r="K150" s="742">
        <v>5279.65</v>
      </c>
    </row>
    <row r="151" spans="1:11" ht="14.4" customHeight="1" x14ac:dyDescent="0.3">
      <c r="A151" s="737" t="s">
        <v>560</v>
      </c>
      <c r="B151" s="738" t="s">
        <v>1972</v>
      </c>
      <c r="C151" s="739" t="s">
        <v>571</v>
      </c>
      <c r="D151" s="740" t="s">
        <v>572</v>
      </c>
      <c r="E151" s="739" t="s">
        <v>4069</v>
      </c>
      <c r="F151" s="740" t="s">
        <v>4070</v>
      </c>
      <c r="G151" s="739" t="s">
        <v>3613</v>
      </c>
      <c r="H151" s="739" t="s">
        <v>3614</v>
      </c>
      <c r="I151" s="741">
        <v>15.729999999999999</v>
      </c>
      <c r="J151" s="741">
        <v>1020</v>
      </c>
      <c r="K151" s="742">
        <v>16044.599999999999</v>
      </c>
    </row>
    <row r="152" spans="1:11" ht="14.4" customHeight="1" x14ac:dyDescent="0.3">
      <c r="A152" s="737" t="s">
        <v>560</v>
      </c>
      <c r="B152" s="738" t="s">
        <v>1972</v>
      </c>
      <c r="C152" s="739" t="s">
        <v>571</v>
      </c>
      <c r="D152" s="740" t="s">
        <v>572</v>
      </c>
      <c r="E152" s="739" t="s">
        <v>4069</v>
      </c>
      <c r="F152" s="740" t="s">
        <v>4070</v>
      </c>
      <c r="G152" s="739" t="s">
        <v>3615</v>
      </c>
      <c r="H152" s="739" t="s">
        <v>3616</v>
      </c>
      <c r="I152" s="741">
        <v>133.1</v>
      </c>
      <c r="J152" s="741">
        <v>40</v>
      </c>
      <c r="K152" s="742">
        <v>5324</v>
      </c>
    </row>
    <row r="153" spans="1:11" ht="14.4" customHeight="1" x14ac:dyDescent="0.3">
      <c r="A153" s="737" t="s">
        <v>560</v>
      </c>
      <c r="B153" s="738" t="s">
        <v>1972</v>
      </c>
      <c r="C153" s="739" t="s">
        <v>571</v>
      </c>
      <c r="D153" s="740" t="s">
        <v>572</v>
      </c>
      <c r="E153" s="739" t="s">
        <v>4069</v>
      </c>
      <c r="F153" s="740" t="s">
        <v>4070</v>
      </c>
      <c r="G153" s="739" t="s">
        <v>3617</v>
      </c>
      <c r="H153" s="739" t="s">
        <v>3618</v>
      </c>
      <c r="I153" s="741">
        <v>82.16</v>
      </c>
      <c r="J153" s="741">
        <v>32</v>
      </c>
      <c r="K153" s="742">
        <v>2629.14</v>
      </c>
    </row>
    <row r="154" spans="1:11" ht="14.4" customHeight="1" x14ac:dyDescent="0.3">
      <c r="A154" s="737" t="s">
        <v>560</v>
      </c>
      <c r="B154" s="738" t="s">
        <v>1972</v>
      </c>
      <c r="C154" s="739" t="s">
        <v>571</v>
      </c>
      <c r="D154" s="740" t="s">
        <v>572</v>
      </c>
      <c r="E154" s="739" t="s">
        <v>4069</v>
      </c>
      <c r="F154" s="740" t="s">
        <v>4070</v>
      </c>
      <c r="G154" s="739" t="s">
        <v>3619</v>
      </c>
      <c r="H154" s="739" t="s">
        <v>3620</v>
      </c>
      <c r="I154" s="741">
        <v>17.059999999999999</v>
      </c>
      <c r="J154" s="741">
        <v>40</v>
      </c>
      <c r="K154" s="742">
        <v>682.47</v>
      </c>
    </row>
    <row r="155" spans="1:11" ht="14.4" customHeight="1" x14ac:dyDescent="0.3">
      <c r="A155" s="737" t="s">
        <v>560</v>
      </c>
      <c r="B155" s="738" t="s">
        <v>1972</v>
      </c>
      <c r="C155" s="739" t="s">
        <v>571</v>
      </c>
      <c r="D155" s="740" t="s">
        <v>572</v>
      </c>
      <c r="E155" s="739" t="s">
        <v>4069</v>
      </c>
      <c r="F155" s="740" t="s">
        <v>4070</v>
      </c>
      <c r="G155" s="739" t="s">
        <v>3621</v>
      </c>
      <c r="H155" s="739" t="s">
        <v>3622</v>
      </c>
      <c r="I155" s="741">
        <v>8.4700000000000006</v>
      </c>
      <c r="J155" s="741">
        <v>1200</v>
      </c>
      <c r="K155" s="742">
        <v>10164</v>
      </c>
    </row>
    <row r="156" spans="1:11" ht="14.4" customHeight="1" x14ac:dyDescent="0.3">
      <c r="A156" s="737" t="s">
        <v>560</v>
      </c>
      <c r="B156" s="738" t="s">
        <v>1972</v>
      </c>
      <c r="C156" s="739" t="s">
        <v>571</v>
      </c>
      <c r="D156" s="740" t="s">
        <v>572</v>
      </c>
      <c r="E156" s="739" t="s">
        <v>4069</v>
      </c>
      <c r="F156" s="740" t="s">
        <v>4070</v>
      </c>
      <c r="G156" s="739" t="s">
        <v>3623</v>
      </c>
      <c r="H156" s="739" t="s">
        <v>3624</v>
      </c>
      <c r="I156" s="741">
        <v>798.6</v>
      </c>
      <c r="J156" s="741">
        <v>40</v>
      </c>
      <c r="K156" s="742">
        <v>31944</v>
      </c>
    </row>
    <row r="157" spans="1:11" ht="14.4" customHeight="1" x14ac:dyDescent="0.3">
      <c r="A157" s="737" t="s">
        <v>560</v>
      </c>
      <c r="B157" s="738" t="s">
        <v>1972</v>
      </c>
      <c r="C157" s="739" t="s">
        <v>571</v>
      </c>
      <c r="D157" s="740" t="s">
        <v>572</v>
      </c>
      <c r="E157" s="739" t="s">
        <v>4069</v>
      </c>
      <c r="F157" s="740" t="s">
        <v>4070</v>
      </c>
      <c r="G157" s="739" t="s">
        <v>3625</v>
      </c>
      <c r="H157" s="739" t="s">
        <v>3626</v>
      </c>
      <c r="I157" s="741">
        <v>5</v>
      </c>
      <c r="J157" s="741">
        <v>300</v>
      </c>
      <c r="K157" s="742">
        <v>1500</v>
      </c>
    </row>
    <row r="158" spans="1:11" ht="14.4" customHeight="1" x14ac:dyDescent="0.3">
      <c r="A158" s="737" t="s">
        <v>560</v>
      </c>
      <c r="B158" s="738" t="s">
        <v>1972</v>
      </c>
      <c r="C158" s="739" t="s">
        <v>571</v>
      </c>
      <c r="D158" s="740" t="s">
        <v>572</v>
      </c>
      <c r="E158" s="739" t="s">
        <v>4069</v>
      </c>
      <c r="F158" s="740" t="s">
        <v>4070</v>
      </c>
      <c r="G158" s="739" t="s">
        <v>3627</v>
      </c>
      <c r="H158" s="739" t="s">
        <v>3628</v>
      </c>
      <c r="I158" s="741">
        <v>350.9</v>
      </c>
      <c r="J158" s="741">
        <v>1</v>
      </c>
      <c r="K158" s="742">
        <v>350.9</v>
      </c>
    </row>
    <row r="159" spans="1:11" ht="14.4" customHeight="1" x14ac:dyDescent="0.3">
      <c r="A159" s="737" t="s">
        <v>560</v>
      </c>
      <c r="B159" s="738" t="s">
        <v>1972</v>
      </c>
      <c r="C159" s="739" t="s">
        <v>571</v>
      </c>
      <c r="D159" s="740" t="s">
        <v>572</v>
      </c>
      <c r="E159" s="739" t="s">
        <v>4069</v>
      </c>
      <c r="F159" s="740" t="s">
        <v>4070</v>
      </c>
      <c r="G159" s="739" t="s">
        <v>3629</v>
      </c>
      <c r="H159" s="739" t="s">
        <v>3630</v>
      </c>
      <c r="I159" s="741">
        <v>5060</v>
      </c>
      <c r="J159" s="741">
        <v>4</v>
      </c>
      <c r="K159" s="742">
        <v>20240</v>
      </c>
    </row>
    <row r="160" spans="1:11" ht="14.4" customHeight="1" x14ac:dyDescent="0.3">
      <c r="A160" s="737" t="s">
        <v>560</v>
      </c>
      <c r="B160" s="738" t="s">
        <v>1972</v>
      </c>
      <c r="C160" s="739" t="s">
        <v>571</v>
      </c>
      <c r="D160" s="740" t="s">
        <v>572</v>
      </c>
      <c r="E160" s="739" t="s">
        <v>4069</v>
      </c>
      <c r="F160" s="740" t="s">
        <v>4070</v>
      </c>
      <c r="G160" s="739" t="s">
        <v>3631</v>
      </c>
      <c r="H160" s="739" t="s">
        <v>3632</v>
      </c>
      <c r="I160" s="741">
        <v>4123.28</v>
      </c>
      <c r="J160" s="741">
        <v>3</v>
      </c>
      <c r="K160" s="742">
        <v>12369.83</v>
      </c>
    </row>
    <row r="161" spans="1:11" ht="14.4" customHeight="1" x14ac:dyDescent="0.3">
      <c r="A161" s="737" t="s">
        <v>560</v>
      </c>
      <c r="B161" s="738" t="s">
        <v>1972</v>
      </c>
      <c r="C161" s="739" t="s">
        <v>571</v>
      </c>
      <c r="D161" s="740" t="s">
        <v>572</v>
      </c>
      <c r="E161" s="739" t="s">
        <v>4069</v>
      </c>
      <c r="F161" s="740" t="s">
        <v>4070</v>
      </c>
      <c r="G161" s="739" t="s">
        <v>3633</v>
      </c>
      <c r="H161" s="739" t="s">
        <v>3634</v>
      </c>
      <c r="I161" s="741">
        <v>111.24</v>
      </c>
      <c r="J161" s="741">
        <v>10</v>
      </c>
      <c r="K161" s="742">
        <v>1112.4000000000001</v>
      </c>
    </row>
    <row r="162" spans="1:11" ht="14.4" customHeight="1" x14ac:dyDescent="0.3">
      <c r="A162" s="737" t="s">
        <v>560</v>
      </c>
      <c r="B162" s="738" t="s">
        <v>1972</v>
      </c>
      <c r="C162" s="739" t="s">
        <v>571</v>
      </c>
      <c r="D162" s="740" t="s">
        <v>572</v>
      </c>
      <c r="E162" s="739" t="s">
        <v>4069</v>
      </c>
      <c r="F162" s="740" t="s">
        <v>4070</v>
      </c>
      <c r="G162" s="739" t="s">
        <v>3635</v>
      </c>
      <c r="H162" s="739" t="s">
        <v>3636</v>
      </c>
      <c r="I162" s="741">
        <v>350.9</v>
      </c>
      <c r="J162" s="741">
        <v>1</v>
      </c>
      <c r="K162" s="742">
        <v>350.9</v>
      </c>
    </row>
    <row r="163" spans="1:11" ht="14.4" customHeight="1" x14ac:dyDescent="0.3">
      <c r="A163" s="737" t="s">
        <v>560</v>
      </c>
      <c r="B163" s="738" t="s">
        <v>1972</v>
      </c>
      <c r="C163" s="739" t="s">
        <v>571</v>
      </c>
      <c r="D163" s="740" t="s">
        <v>572</v>
      </c>
      <c r="E163" s="739" t="s">
        <v>4069</v>
      </c>
      <c r="F163" s="740" t="s">
        <v>4070</v>
      </c>
      <c r="G163" s="739" t="s">
        <v>3637</v>
      </c>
      <c r="H163" s="739" t="s">
        <v>3638</v>
      </c>
      <c r="I163" s="741">
        <v>150</v>
      </c>
      <c r="J163" s="741">
        <v>10</v>
      </c>
      <c r="K163" s="742">
        <v>1500.05</v>
      </c>
    </row>
    <row r="164" spans="1:11" ht="14.4" customHeight="1" x14ac:dyDescent="0.3">
      <c r="A164" s="737" t="s">
        <v>560</v>
      </c>
      <c r="B164" s="738" t="s">
        <v>1972</v>
      </c>
      <c r="C164" s="739" t="s">
        <v>571</v>
      </c>
      <c r="D164" s="740" t="s">
        <v>572</v>
      </c>
      <c r="E164" s="739" t="s">
        <v>4069</v>
      </c>
      <c r="F164" s="740" t="s">
        <v>4070</v>
      </c>
      <c r="G164" s="739" t="s">
        <v>3639</v>
      </c>
      <c r="H164" s="739" t="s">
        <v>3640</v>
      </c>
      <c r="I164" s="741">
        <v>2986.78</v>
      </c>
      <c r="J164" s="741">
        <v>1</v>
      </c>
      <c r="K164" s="742">
        <v>2986.78</v>
      </c>
    </row>
    <row r="165" spans="1:11" ht="14.4" customHeight="1" x14ac:dyDescent="0.3">
      <c r="A165" s="737" t="s">
        <v>560</v>
      </c>
      <c r="B165" s="738" t="s">
        <v>1972</v>
      </c>
      <c r="C165" s="739" t="s">
        <v>571</v>
      </c>
      <c r="D165" s="740" t="s">
        <v>572</v>
      </c>
      <c r="E165" s="739" t="s">
        <v>4069</v>
      </c>
      <c r="F165" s="740" t="s">
        <v>4070</v>
      </c>
      <c r="G165" s="739" t="s">
        <v>3641</v>
      </c>
      <c r="H165" s="739" t="s">
        <v>3642</v>
      </c>
      <c r="I165" s="741">
        <v>15.73</v>
      </c>
      <c r="J165" s="741">
        <v>200</v>
      </c>
      <c r="K165" s="742">
        <v>3146</v>
      </c>
    </row>
    <row r="166" spans="1:11" ht="14.4" customHeight="1" x14ac:dyDescent="0.3">
      <c r="A166" s="737" t="s">
        <v>560</v>
      </c>
      <c r="B166" s="738" t="s">
        <v>1972</v>
      </c>
      <c r="C166" s="739" t="s">
        <v>571</v>
      </c>
      <c r="D166" s="740" t="s">
        <v>572</v>
      </c>
      <c r="E166" s="739" t="s">
        <v>4069</v>
      </c>
      <c r="F166" s="740" t="s">
        <v>4070</v>
      </c>
      <c r="G166" s="739" t="s">
        <v>3643</v>
      </c>
      <c r="H166" s="739" t="s">
        <v>3644</v>
      </c>
      <c r="I166" s="741">
        <v>1269.95</v>
      </c>
      <c r="J166" s="741">
        <v>1</v>
      </c>
      <c r="K166" s="742">
        <v>1269.95</v>
      </c>
    </row>
    <row r="167" spans="1:11" ht="14.4" customHeight="1" x14ac:dyDescent="0.3">
      <c r="A167" s="737" t="s">
        <v>560</v>
      </c>
      <c r="B167" s="738" t="s">
        <v>1972</v>
      </c>
      <c r="C167" s="739" t="s">
        <v>571</v>
      </c>
      <c r="D167" s="740" t="s">
        <v>572</v>
      </c>
      <c r="E167" s="739" t="s">
        <v>4069</v>
      </c>
      <c r="F167" s="740" t="s">
        <v>4070</v>
      </c>
      <c r="G167" s="739" t="s">
        <v>3349</v>
      </c>
      <c r="H167" s="739" t="s">
        <v>3350</v>
      </c>
      <c r="I167" s="741">
        <v>3.4400000000000004</v>
      </c>
      <c r="J167" s="741">
        <v>1200</v>
      </c>
      <c r="K167" s="742">
        <v>4132</v>
      </c>
    </row>
    <row r="168" spans="1:11" ht="14.4" customHeight="1" x14ac:dyDescent="0.3">
      <c r="A168" s="737" t="s">
        <v>560</v>
      </c>
      <c r="B168" s="738" t="s">
        <v>1972</v>
      </c>
      <c r="C168" s="739" t="s">
        <v>571</v>
      </c>
      <c r="D168" s="740" t="s">
        <v>572</v>
      </c>
      <c r="E168" s="739" t="s">
        <v>4069</v>
      </c>
      <c r="F168" s="740" t="s">
        <v>4070</v>
      </c>
      <c r="G168" s="739" t="s">
        <v>3645</v>
      </c>
      <c r="H168" s="739" t="s">
        <v>3646</v>
      </c>
      <c r="I168" s="741">
        <v>6.1099999999999994</v>
      </c>
      <c r="J168" s="741">
        <v>1600</v>
      </c>
      <c r="K168" s="742">
        <v>9770</v>
      </c>
    </row>
    <row r="169" spans="1:11" ht="14.4" customHeight="1" x14ac:dyDescent="0.3">
      <c r="A169" s="737" t="s">
        <v>560</v>
      </c>
      <c r="B169" s="738" t="s">
        <v>1972</v>
      </c>
      <c r="C169" s="739" t="s">
        <v>571</v>
      </c>
      <c r="D169" s="740" t="s">
        <v>572</v>
      </c>
      <c r="E169" s="739" t="s">
        <v>4069</v>
      </c>
      <c r="F169" s="740" t="s">
        <v>4070</v>
      </c>
      <c r="G169" s="739" t="s">
        <v>3647</v>
      </c>
      <c r="H169" s="739" t="s">
        <v>3648</v>
      </c>
      <c r="I169" s="741">
        <v>562.65000000000009</v>
      </c>
      <c r="J169" s="741">
        <v>20</v>
      </c>
      <c r="K169" s="742">
        <v>11253</v>
      </c>
    </row>
    <row r="170" spans="1:11" ht="14.4" customHeight="1" x14ac:dyDescent="0.3">
      <c r="A170" s="737" t="s">
        <v>560</v>
      </c>
      <c r="B170" s="738" t="s">
        <v>1972</v>
      </c>
      <c r="C170" s="739" t="s">
        <v>571</v>
      </c>
      <c r="D170" s="740" t="s">
        <v>572</v>
      </c>
      <c r="E170" s="739" t="s">
        <v>4069</v>
      </c>
      <c r="F170" s="740" t="s">
        <v>4070</v>
      </c>
      <c r="G170" s="739" t="s">
        <v>3649</v>
      </c>
      <c r="H170" s="739" t="s">
        <v>3650</v>
      </c>
      <c r="I170" s="741">
        <v>22.99</v>
      </c>
      <c r="J170" s="741">
        <v>10</v>
      </c>
      <c r="K170" s="742">
        <v>229.9</v>
      </c>
    </row>
    <row r="171" spans="1:11" ht="14.4" customHeight="1" x14ac:dyDescent="0.3">
      <c r="A171" s="737" t="s">
        <v>560</v>
      </c>
      <c r="B171" s="738" t="s">
        <v>1972</v>
      </c>
      <c r="C171" s="739" t="s">
        <v>571</v>
      </c>
      <c r="D171" s="740" t="s">
        <v>572</v>
      </c>
      <c r="E171" s="739" t="s">
        <v>4069</v>
      </c>
      <c r="F171" s="740" t="s">
        <v>4070</v>
      </c>
      <c r="G171" s="739" t="s">
        <v>3651</v>
      </c>
      <c r="H171" s="739" t="s">
        <v>3652</v>
      </c>
      <c r="I171" s="741">
        <v>22.99</v>
      </c>
      <c r="J171" s="741">
        <v>10</v>
      </c>
      <c r="K171" s="742">
        <v>229.9</v>
      </c>
    </row>
    <row r="172" spans="1:11" ht="14.4" customHeight="1" x14ac:dyDescent="0.3">
      <c r="A172" s="737" t="s">
        <v>560</v>
      </c>
      <c r="B172" s="738" t="s">
        <v>1972</v>
      </c>
      <c r="C172" s="739" t="s">
        <v>571</v>
      </c>
      <c r="D172" s="740" t="s">
        <v>572</v>
      </c>
      <c r="E172" s="739" t="s">
        <v>4069</v>
      </c>
      <c r="F172" s="740" t="s">
        <v>4070</v>
      </c>
      <c r="G172" s="739" t="s">
        <v>3653</v>
      </c>
      <c r="H172" s="739" t="s">
        <v>3654</v>
      </c>
      <c r="I172" s="741">
        <v>64.11333333333333</v>
      </c>
      <c r="J172" s="741">
        <v>10</v>
      </c>
      <c r="K172" s="742">
        <v>641.07999999999993</v>
      </c>
    </row>
    <row r="173" spans="1:11" ht="14.4" customHeight="1" x14ac:dyDescent="0.3">
      <c r="A173" s="737" t="s">
        <v>560</v>
      </c>
      <c r="B173" s="738" t="s">
        <v>1972</v>
      </c>
      <c r="C173" s="739" t="s">
        <v>571</v>
      </c>
      <c r="D173" s="740" t="s">
        <v>572</v>
      </c>
      <c r="E173" s="739" t="s">
        <v>4069</v>
      </c>
      <c r="F173" s="740" t="s">
        <v>4070</v>
      </c>
      <c r="G173" s="739" t="s">
        <v>3655</v>
      </c>
      <c r="H173" s="739" t="s">
        <v>3656</v>
      </c>
      <c r="I173" s="741">
        <v>8.8324999999999996</v>
      </c>
      <c r="J173" s="741">
        <v>3910</v>
      </c>
      <c r="K173" s="742">
        <v>34529.4</v>
      </c>
    </row>
    <row r="174" spans="1:11" ht="14.4" customHeight="1" x14ac:dyDescent="0.3">
      <c r="A174" s="737" t="s">
        <v>560</v>
      </c>
      <c r="B174" s="738" t="s">
        <v>1972</v>
      </c>
      <c r="C174" s="739" t="s">
        <v>571</v>
      </c>
      <c r="D174" s="740" t="s">
        <v>572</v>
      </c>
      <c r="E174" s="739" t="s">
        <v>4069</v>
      </c>
      <c r="F174" s="740" t="s">
        <v>4070</v>
      </c>
      <c r="G174" s="739" t="s">
        <v>3657</v>
      </c>
      <c r="H174" s="739" t="s">
        <v>3658</v>
      </c>
      <c r="I174" s="741">
        <v>73.27</v>
      </c>
      <c r="J174" s="741">
        <v>60</v>
      </c>
      <c r="K174" s="742">
        <v>4395.99</v>
      </c>
    </row>
    <row r="175" spans="1:11" ht="14.4" customHeight="1" x14ac:dyDescent="0.3">
      <c r="A175" s="737" t="s">
        <v>560</v>
      </c>
      <c r="B175" s="738" t="s">
        <v>1972</v>
      </c>
      <c r="C175" s="739" t="s">
        <v>571</v>
      </c>
      <c r="D175" s="740" t="s">
        <v>572</v>
      </c>
      <c r="E175" s="739" t="s">
        <v>4069</v>
      </c>
      <c r="F175" s="740" t="s">
        <v>4070</v>
      </c>
      <c r="G175" s="739" t="s">
        <v>3659</v>
      </c>
      <c r="H175" s="739" t="s">
        <v>3660</v>
      </c>
      <c r="I175" s="741">
        <v>350.9</v>
      </c>
      <c r="J175" s="741">
        <v>1</v>
      </c>
      <c r="K175" s="742">
        <v>350.9</v>
      </c>
    </row>
    <row r="176" spans="1:11" ht="14.4" customHeight="1" x14ac:dyDescent="0.3">
      <c r="A176" s="737" t="s">
        <v>560</v>
      </c>
      <c r="B176" s="738" t="s">
        <v>1972</v>
      </c>
      <c r="C176" s="739" t="s">
        <v>571</v>
      </c>
      <c r="D176" s="740" t="s">
        <v>572</v>
      </c>
      <c r="E176" s="739" t="s">
        <v>4069</v>
      </c>
      <c r="F176" s="740" t="s">
        <v>4070</v>
      </c>
      <c r="G176" s="739" t="s">
        <v>3661</v>
      </c>
      <c r="H176" s="739" t="s">
        <v>3662</v>
      </c>
      <c r="I176" s="741">
        <v>175.0025</v>
      </c>
      <c r="J176" s="741">
        <v>128</v>
      </c>
      <c r="K176" s="742">
        <v>22400.23</v>
      </c>
    </row>
    <row r="177" spans="1:11" ht="14.4" customHeight="1" x14ac:dyDescent="0.3">
      <c r="A177" s="737" t="s">
        <v>560</v>
      </c>
      <c r="B177" s="738" t="s">
        <v>1972</v>
      </c>
      <c r="C177" s="739" t="s">
        <v>571</v>
      </c>
      <c r="D177" s="740" t="s">
        <v>572</v>
      </c>
      <c r="E177" s="739" t="s">
        <v>4069</v>
      </c>
      <c r="F177" s="740" t="s">
        <v>4070</v>
      </c>
      <c r="G177" s="739" t="s">
        <v>3663</v>
      </c>
      <c r="H177" s="739" t="s">
        <v>3664</v>
      </c>
      <c r="I177" s="741">
        <v>9.68</v>
      </c>
      <c r="J177" s="741">
        <v>4000</v>
      </c>
      <c r="K177" s="742">
        <v>38720</v>
      </c>
    </row>
    <row r="178" spans="1:11" ht="14.4" customHeight="1" x14ac:dyDescent="0.3">
      <c r="A178" s="737" t="s">
        <v>560</v>
      </c>
      <c r="B178" s="738" t="s">
        <v>1972</v>
      </c>
      <c r="C178" s="739" t="s">
        <v>571</v>
      </c>
      <c r="D178" s="740" t="s">
        <v>572</v>
      </c>
      <c r="E178" s="739" t="s">
        <v>4069</v>
      </c>
      <c r="F178" s="740" t="s">
        <v>4070</v>
      </c>
      <c r="G178" s="739" t="s">
        <v>3665</v>
      </c>
      <c r="H178" s="739" t="s">
        <v>3666</v>
      </c>
      <c r="I178" s="741">
        <v>3862.25</v>
      </c>
      <c r="J178" s="741">
        <v>4</v>
      </c>
      <c r="K178" s="742">
        <v>15449</v>
      </c>
    </row>
    <row r="179" spans="1:11" ht="14.4" customHeight="1" x14ac:dyDescent="0.3">
      <c r="A179" s="737" t="s">
        <v>560</v>
      </c>
      <c r="B179" s="738" t="s">
        <v>1972</v>
      </c>
      <c r="C179" s="739" t="s">
        <v>571</v>
      </c>
      <c r="D179" s="740" t="s">
        <v>572</v>
      </c>
      <c r="E179" s="739" t="s">
        <v>4069</v>
      </c>
      <c r="F179" s="740" t="s">
        <v>4070</v>
      </c>
      <c r="G179" s="739" t="s">
        <v>3667</v>
      </c>
      <c r="H179" s="739" t="s">
        <v>3668</v>
      </c>
      <c r="I179" s="741">
        <v>22</v>
      </c>
      <c r="J179" s="741">
        <v>10</v>
      </c>
      <c r="K179" s="742">
        <v>220</v>
      </c>
    </row>
    <row r="180" spans="1:11" ht="14.4" customHeight="1" x14ac:dyDescent="0.3">
      <c r="A180" s="737" t="s">
        <v>560</v>
      </c>
      <c r="B180" s="738" t="s">
        <v>1972</v>
      </c>
      <c r="C180" s="739" t="s">
        <v>571</v>
      </c>
      <c r="D180" s="740" t="s">
        <v>572</v>
      </c>
      <c r="E180" s="739" t="s">
        <v>4069</v>
      </c>
      <c r="F180" s="740" t="s">
        <v>4070</v>
      </c>
      <c r="G180" s="739" t="s">
        <v>3669</v>
      </c>
      <c r="H180" s="739" t="s">
        <v>3670</v>
      </c>
      <c r="I180" s="741">
        <v>2.08</v>
      </c>
      <c r="J180" s="741">
        <v>300</v>
      </c>
      <c r="K180" s="742">
        <v>624</v>
      </c>
    </row>
    <row r="181" spans="1:11" ht="14.4" customHeight="1" x14ac:dyDescent="0.3">
      <c r="A181" s="737" t="s">
        <v>560</v>
      </c>
      <c r="B181" s="738" t="s">
        <v>1972</v>
      </c>
      <c r="C181" s="739" t="s">
        <v>571</v>
      </c>
      <c r="D181" s="740" t="s">
        <v>572</v>
      </c>
      <c r="E181" s="739" t="s">
        <v>4069</v>
      </c>
      <c r="F181" s="740" t="s">
        <v>4070</v>
      </c>
      <c r="G181" s="739" t="s">
        <v>3671</v>
      </c>
      <c r="H181" s="739" t="s">
        <v>3672</v>
      </c>
      <c r="I181" s="741">
        <v>4.626666666666666</v>
      </c>
      <c r="J181" s="741">
        <v>220</v>
      </c>
      <c r="K181" s="742">
        <v>1017.6</v>
      </c>
    </row>
    <row r="182" spans="1:11" ht="14.4" customHeight="1" x14ac:dyDescent="0.3">
      <c r="A182" s="737" t="s">
        <v>560</v>
      </c>
      <c r="B182" s="738" t="s">
        <v>1972</v>
      </c>
      <c r="C182" s="739" t="s">
        <v>571</v>
      </c>
      <c r="D182" s="740" t="s">
        <v>572</v>
      </c>
      <c r="E182" s="739" t="s">
        <v>4069</v>
      </c>
      <c r="F182" s="740" t="s">
        <v>4070</v>
      </c>
      <c r="G182" s="739" t="s">
        <v>3673</v>
      </c>
      <c r="H182" s="739" t="s">
        <v>3674</v>
      </c>
      <c r="I182" s="741">
        <v>3.14</v>
      </c>
      <c r="J182" s="741">
        <v>100</v>
      </c>
      <c r="K182" s="742">
        <v>314</v>
      </c>
    </row>
    <row r="183" spans="1:11" ht="14.4" customHeight="1" x14ac:dyDescent="0.3">
      <c r="A183" s="737" t="s">
        <v>560</v>
      </c>
      <c r="B183" s="738" t="s">
        <v>1972</v>
      </c>
      <c r="C183" s="739" t="s">
        <v>571</v>
      </c>
      <c r="D183" s="740" t="s">
        <v>572</v>
      </c>
      <c r="E183" s="739" t="s">
        <v>4069</v>
      </c>
      <c r="F183" s="740" t="s">
        <v>4070</v>
      </c>
      <c r="G183" s="739" t="s">
        <v>3675</v>
      </c>
      <c r="H183" s="739" t="s">
        <v>3676</v>
      </c>
      <c r="I183" s="741">
        <v>1.88</v>
      </c>
      <c r="J183" s="741">
        <v>300</v>
      </c>
      <c r="K183" s="742">
        <v>564</v>
      </c>
    </row>
    <row r="184" spans="1:11" ht="14.4" customHeight="1" x14ac:dyDescent="0.3">
      <c r="A184" s="737" t="s">
        <v>560</v>
      </c>
      <c r="B184" s="738" t="s">
        <v>1972</v>
      </c>
      <c r="C184" s="739" t="s">
        <v>571</v>
      </c>
      <c r="D184" s="740" t="s">
        <v>572</v>
      </c>
      <c r="E184" s="739" t="s">
        <v>4069</v>
      </c>
      <c r="F184" s="740" t="s">
        <v>4070</v>
      </c>
      <c r="G184" s="739" t="s">
        <v>3677</v>
      </c>
      <c r="H184" s="739" t="s">
        <v>3678</v>
      </c>
      <c r="I184" s="741">
        <v>11.7</v>
      </c>
      <c r="J184" s="741">
        <v>100</v>
      </c>
      <c r="K184" s="742">
        <v>1170.07</v>
      </c>
    </row>
    <row r="185" spans="1:11" ht="14.4" customHeight="1" x14ac:dyDescent="0.3">
      <c r="A185" s="737" t="s">
        <v>560</v>
      </c>
      <c r="B185" s="738" t="s">
        <v>1972</v>
      </c>
      <c r="C185" s="739" t="s">
        <v>571</v>
      </c>
      <c r="D185" s="740" t="s">
        <v>572</v>
      </c>
      <c r="E185" s="739" t="s">
        <v>4069</v>
      </c>
      <c r="F185" s="740" t="s">
        <v>4070</v>
      </c>
      <c r="G185" s="739" t="s">
        <v>3679</v>
      </c>
      <c r="H185" s="739" t="s">
        <v>3680</v>
      </c>
      <c r="I185" s="741">
        <v>520.66999999999996</v>
      </c>
      <c r="J185" s="741">
        <v>3</v>
      </c>
      <c r="K185" s="742">
        <v>1562</v>
      </c>
    </row>
    <row r="186" spans="1:11" ht="14.4" customHeight="1" x14ac:dyDescent="0.3">
      <c r="A186" s="737" t="s">
        <v>560</v>
      </c>
      <c r="B186" s="738" t="s">
        <v>1972</v>
      </c>
      <c r="C186" s="739" t="s">
        <v>571</v>
      </c>
      <c r="D186" s="740" t="s">
        <v>572</v>
      </c>
      <c r="E186" s="739" t="s">
        <v>4069</v>
      </c>
      <c r="F186" s="740" t="s">
        <v>4070</v>
      </c>
      <c r="G186" s="739" t="s">
        <v>3681</v>
      </c>
      <c r="H186" s="739" t="s">
        <v>3682</v>
      </c>
      <c r="I186" s="741">
        <v>226.64</v>
      </c>
      <c r="J186" s="741">
        <v>20</v>
      </c>
      <c r="K186" s="742">
        <v>4532.79</v>
      </c>
    </row>
    <row r="187" spans="1:11" ht="14.4" customHeight="1" x14ac:dyDescent="0.3">
      <c r="A187" s="737" t="s">
        <v>560</v>
      </c>
      <c r="B187" s="738" t="s">
        <v>1972</v>
      </c>
      <c r="C187" s="739" t="s">
        <v>571</v>
      </c>
      <c r="D187" s="740" t="s">
        <v>572</v>
      </c>
      <c r="E187" s="739" t="s">
        <v>4069</v>
      </c>
      <c r="F187" s="740" t="s">
        <v>4070</v>
      </c>
      <c r="G187" s="739" t="s">
        <v>3683</v>
      </c>
      <c r="H187" s="739" t="s">
        <v>3684</v>
      </c>
      <c r="I187" s="741">
        <v>273.58</v>
      </c>
      <c r="J187" s="741">
        <v>10</v>
      </c>
      <c r="K187" s="742">
        <v>2735.85</v>
      </c>
    </row>
    <row r="188" spans="1:11" ht="14.4" customHeight="1" x14ac:dyDescent="0.3">
      <c r="A188" s="737" t="s">
        <v>560</v>
      </c>
      <c r="B188" s="738" t="s">
        <v>1972</v>
      </c>
      <c r="C188" s="739" t="s">
        <v>571</v>
      </c>
      <c r="D188" s="740" t="s">
        <v>572</v>
      </c>
      <c r="E188" s="739" t="s">
        <v>4069</v>
      </c>
      <c r="F188" s="740" t="s">
        <v>4070</v>
      </c>
      <c r="G188" s="739" t="s">
        <v>3685</v>
      </c>
      <c r="H188" s="739" t="s">
        <v>3686</v>
      </c>
      <c r="I188" s="741">
        <v>273.58</v>
      </c>
      <c r="J188" s="741">
        <v>10</v>
      </c>
      <c r="K188" s="742">
        <v>2735.85</v>
      </c>
    </row>
    <row r="189" spans="1:11" ht="14.4" customHeight="1" x14ac:dyDescent="0.3">
      <c r="A189" s="737" t="s">
        <v>560</v>
      </c>
      <c r="B189" s="738" t="s">
        <v>1972</v>
      </c>
      <c r="C189" s="739" t="s">
        <v>571</v>
      </c>
      <c r="D189" s="740" t="s">
        <v>572</v>
      </c>
      <c r="E189" s="739" t="s">
        <v>4069</v>
      </c>
      <c r="F189" s="740" t="s">
        <v>4070</v>
      </c>
      <c r="G189" s="739" t="s">
        <v>3687</v>
      </c>
      <c r="H189" s="739" t="s">
        <v>3688</v>
      </c>
      <c r="I189" s="741">
        <v>273.58</v>
      </c>
      <c r="J189" s="741">
        <v>10</v>
      </c>
      <c r="K189" s="742">
        <v>2735.85</v>
      </c>
    </row>
    <row r="190" spans="1:11" ht="14.4" customHeight="1" x14ac:dyDescent="0.3">
      <c r="A190" s="737" t="s">
        <v>560</v>
      </c>
      <c r="B190" s="738" t="s">
        <v>1972</v>
      </c>
      <c r="C190" s="739" t="s">
        <v>571</v>
      </c>
      <c r="D190" s="740" t="s">
        <v>572</v>
      </c>
      <c r="E190" s="739" t="s">
        <v>4069</v>
      </c>
      <c r="F190" s="740" t="s">
        <v>4070</v>
      </c>
      <c r="G190" s="739" t="s">
        <v>3689</v>
      </c>
      <c r="H190" s="739" t="s">
        <v>3690</v>
      </c>
      <c r="I190" s="741">
        <v>713.9</v>
      </c>
      <c r="J190" s="741">
        <v>5</v>
      </c>
      <c r="K190" s="742">
        <v>3569.5</v>
      </c>
    </row>
    <row r="191" spans="1:11" ht="14.4" customHeight="1" x14ac:dyDescent="0.3">
      <c r="A191" s="737" t="s">
        <v>560</v>
      </c>
      <c r="B191" s="738" t="s">
        <v>1972</v>
      </c>
      <c r="C191" s="739" t="s">
        <v>571</v>
      </c>
      <c r="D191" s="740" t="s">
        <v>572</v>
      </c>
      <c r="E191" s="739" t="s">
        <v>4069</v>
      </c>
      <c r="F191" s="740" t="s">
        <v>4070</v>
      </c>
      <c r="G191" s="739" t="s">
        <v>3691</v>
      </c>
      <c r="H191" s="739" t="s">
        <v>3692</v>
      </c>
      <c r="I191" s="741">
        <v>3920.4</v>
      </c>
      <c r="J191" s="741">
        <v>2</v>
      </c>
      <c r="K191" s="742">
        <v>7840.8</v>
      </c>
    </row>
    <row r="192" spans="1:11" ht="14.4" customHeight="1" x14ac:dyDescent="0.3">
      <c r="A192" s="737" t="s">
        <v>560</v>
      </c>
      <c r="B192" s="738" t="s">
        <v>1972</v>
      </c>
      <c r="C192" s="739" t="s">
        <v>571</v>
      </c>
      <c r="D192" s="740" t="s">
        <v>572</v>
      </c>
      <c r="E192" s="739" t="s">
        <v>4069</v>
      </c>
      <c r="F192" s="740" t="s">
        <v>4070</v>
      </c>
      <c r="G192" s="739" t="s">
        <v>3693</v>
      </c>
      <c r="H192" s="739" t="s">
        <v>3694</v>
      </c>
      <c r="I192" s="741">
        <v>226.64</v>
      </c>
      <c r="J192" s="741">
        <v>20</v>
      </c>
      <c r="K192" s="742">
        <v>4532.8</v>
      </c>
    </row>
    <row r="193" spans="1:11" ht="14.4" customHeight="1" x14ac:dyDescent="0.3">
      <c r="A193" s="737" t="s">
        <v>560</v>
      </c>
      <c r="B193" s="738" t="s">
        <v>1972</v>
      </c>
      <c r="C193" s="739" t="s">
        <v>571</v>
      </c>
      <c r="D193" s="740" t="s">
        <v>572</v>
      </c>
      <c r="E193" s="739" t="s">
        <v>4069</v>
      </c>
      <c r="F193" s="740" t="s">
        <v>4070</v>
      </c>
      <c r="G193" s="739" t="s">
        <v>3695</v>
      </c>
      <c r="H193" s="739" t="s">
        <v>3696</v>
      </c>
      <c r="I193" s="741">
        <v>4660.92</v>
      </c>
      <c r="J193" s="741">
        <v>11</v>
      </c>
      <c r="K193" s="742">
        <v>51270.119999999995</v>
      </c>
    </row>
    <row r="194" spans="1:11" ht="14.4" customHeight="1" x14ac:dyDescent="0.3">
      <c r="A194" s="737" t="s">
        <v>560</v>
      </c>
      <c r="B194" s="738" t="s">
        <v>1972</v>
      </c>
      <c r="C194" s="739" t="s">
        <v>571</v>
      </c>
      <c r="D194" s="740" t="s">
        <v>572</v>
      </c>
      <c r="E194" s="739" t="s">
        <v>4069</v>
      </c>
      <c r="F194" s="740" t="s">
        <v>4070</v>
      </c>
      <c r="G194" s="739" t="s">
        <v>3697</v>
      </c>
      <c r="H194" s="739" t="s">
        <v>3698</v>
      </c>
      <c r="I194" s="741">
        <v>250.8</v>
      </c>
      <c r="J194" s="741">
        <v>25</v>
      </c>
      <c r="K194" s="742">
        <v>6269.92</v>
      </c>
    </row>
    <row r="195" spans="1:11" ht="14.4" customHeight="1" x14ac:dyDescent="0.3">
      <c r="A195" s="737" t="s">
        <v>560</v>
      </c>
      <c r="B195" s="738" t="s">
        <v>1972</v>
      </c>
      <c r="C195" s="739" t="s">
        <v>571</v>
      </c>
      <c r="D195" s="740" t="s">
        <v>572</v>
      </c>
      <c r="E195" s="739" t="s">
        <v>4069</v>
      </c>
      <c r="F195" s="740" t="s">
        <v>4070</v>
      </c>
      <c r="G195" s="739" t="s">
        <v>3699</v>
      </c>
      <c r="H195" s="739" t="s">
        <v>3700</v>
      </c>
      <c r="I195" s="741">
        <v>6785</v>
      </c>
      <c r="J195" s="741">
        <v>2</v>
      </c>
      <c r="K195" s="742">
        <v>13570</v>
      </c>
    </row>
    <row r="196" spans="1:11" ht="14.4" customHeight="1" x14ac:dyDescent="0.3">
      <c r="A196" s="737" t="s">
        <v>560</v>
      </c>
      <c r="B196" s="738" t="s">
        <v>1972</v>
      </c>
      <c r="C196" s="739" t="s">
        <v>571</v>
      </c>
      <c r="D196" s="740" t="s">
        <v>572</v>
      </c>
      <c r="E196" s="739" t="s">
        <v>4069</v>
      </c>
      <c r="F196" s="740" t="s">
        <v>4070</v>
      </c>
      <c r="G196" s="739" t="s">
        <v>3701</v>
      </c>
      <c r="H196" s="739" t="s">
        <v>3702</v>
      </c>
      <c r="I196" s="741">
        <v>6785</v>
      </c>
      <c r="J196" s="741">
        <v>1</v>
      </c>
      <c r="K196" s="742">
        <v>6785</v>
      </c>
    </row>
    <row r="197" spans="1:11" ht="14.4" customHeight="1" x14ac:dyDescent="0.3">
      <c r="A197" s="737" t="s">
        <v>560</v>
      </c>
      <c r="B197" s="738" t="s">
        <v>1972</v>
      </c>
      <c r="C197" s="739" t="s">
        <v>571</v>
      </c>
      <c r="D197" s="740" t="s">
        <v>572</v>
      </c>
      <c r="E197" s="739" t="s">
        <v>4069</v>
      </c>
      <c r="F197" s="740" t="s">
        <v>4070</v>
      </c>
      <c r="G197" s="739" t="s">
        <v>3703</v>
      </c>
      <c r="H197" s="739" t="s">
        <v>3704</v>
      </c>
      <c r="I197" s="741">
        <v>1427.8</v>
      </c>
      <c r="J197" s="741">
        <v>5</v>
      </c>
      <c r="K197" s="742">
        <v>7139</v>
      </c>
    </row>
    <row r="198" spans="1:11" ht="14.4" customHeight="1" x14ac:dyDescent="0.3">
      <c r="A198" s="737" t="s">
        <v>560</v>
      </c>
      <c r="B198" s="738" t="s">
        <v>1972</v>
      </c>
      <c r="C198" s="739" t="s">
        <v>571</v>
      </c>
      <c r="D198" s="740" t="s">
        <v>572</v>
      </c>
      <c r="E198" s="739" t="s">
        <v>4069</v>
      </c>
      <c r="F198" s="740" t="s">
        <v>4070</v>
      </c>
      <c r="G198" s="739" t="s">
        <v>3705</v>
      </c>
      <c r="H198" s="739" t="s">
        <v>3706</v>
      </c>
      <c r="I198" s="741">
        <v>6785</v>
      </c>
      <c r="J198" s="741">
        <v>2</v>
      </c>
      <c r="K198" s="742">
        <v>13570</v>
      </c>
    </row>
    <row r="199" spans="1:11" ht="14.4" customHeight="1" x14ac:dyDescent="0.3">
      <c r="A199" s="737" t="s">
        <v>560</v>
      </c>
      <c r="B199" s="738" t="s">
        <v>1972</v>
      </c>
      <c r="C199" s="739" t="s">
        <v>571</v>
      </c>
      <c r="D199" s="740" t="s">
        <v>572</v>
      </c>
      <c r="E199" s="739" t="s">
        <v>4069</v>
      </c>
      <c r="F199" s="740" t="s">
        <v>4070</v>
      </c>
      <c r="G199" s="739" t="s">
        <v>3707</v>
      </c>
      <c r="H199" s="739" t="s">
        <v>3708</v>
      </c>
      <c r="I199" s="741">
        <v>3.75</v>
      </c>
      <c r="J199" s="741">
        <v>100</v>
      </c>
      <c r="K199" s="742">
        <v>375</v>
      </c>
    </row>
    <row r="200" spans="1:11" ht="14.4" customHeight="1" x14ac:dyDescent="0.3">
      <c r="A200" s="737" t="s">
        <v>560</v>
      </c>
      <c r="B200" s="738" t="s">
        <v>1972</v>
      </c>
      <c r="C200" s="739" t="s">
        <v>571</v>
      </c>
      <c r="D200" s="740" t="s">
        <v>572</v>
      </c>
      <c r="E200" s="739" t="s">
        <v>4069</v>
      </c>
      <c r="F200" s="740" t="s">
        <v>4070</v>
      </c>
      <c r="G200" s="739" t="s">
        <v>3709</v>
      </c>
      <c r="H200" s="739" t="s">
        <v>3710</v>
      </c>
      <c r="I200" s="741">
        <v>263.77999999999997</v>
      </c>
      <c r="J200" s="741">
        <v>25</v>
      </c>
      <c r="K200" s="742">
        <v>6594.5</v>
      </c>
    </row>
    <row r="201" spans="1:11" ht="14.4" customHeight="1" x14ac:dyDescent="0.3">
      <c r="A201" s="737" t="s">
        <v>560</v>
      </c>
      <c r="B201" s="738" t="s">
        <v>1972</v>
      </c>
      <c r="C201" s="739" t="s">
        <v>571</v>
      </c>
      <c r="D201" s="740" t="s">
        <v>572</v>
      </c>
      <c r="E201" s="739" t="s">
        <v>4069</v>
      </c>
      <c r="F201" s="740" t="s">
        <v>4070</v>
      </c>
      <c r="G201" s="739" t="s">
        <v>3711</v>
      </c>
      <c r="H201" s="739" t="s">
        <v>3712</v>
      </c>
      <c r="I201" s="741">
        <v>600</v>
      </c>
      <c r="J201" s="741">
        <v>5</v>
      </c>
      <c r="K201" s="742">
        <v>3000.01</v>
      </c>
    </row>
    <row r="202" spans="1:11" ht="14.4" customHeight="1" x14ac:dyDescent="0.3">
      <c r="A202" s="737" t="s">
        <v>560</v>
      </c>
      <c r="B202" s="738" t="s">
        <v>1972</v>
      </c>
      <c r="C202" s="739" t="s">
        <v>571</v>
      </c>
      <c r="D202" s="740" t="s">
        <v>572</v>
      </c>
      <c r="E202" s="739" t="s">
        <v>4075</v>
      </c>
      <c r="F202" s="740" t="s">
        <v>4076</v>
      </c>
      <c r="G202" s="739" t="s">
        <v>3713</v>
      </c>
      <c r="H202" s="739" t="s">
        <v>3714</v>
      </c>
      <c r="I202" s="741">
        <v>83.025000000000006</v>
      </c>
      <c r="J202" s="741">
        <v>3</v>
      </c>
      <c r="K202" s="742">
        <v>249.05</v>
      </c>
    </row>
    <row r="203" spans="1:11" ht="14.4" customHeight="1" x14ac:dyDescent="0.3">
      <c r="A203" s="737" t="s">
        <v>560</v>
      </c>
      <c r="B203" s="738" t="s">
        <v>1972</v>
      </c>
      <c r="C203" s="739" t="s">
        <v>571</v>
      </c>
      <c r="D203" s="740" t="s">
        <v>572</v>
      </c>
      <c r="E203" s="739" t="s">
        <v>4077</v>
      </c>
      <c r="F203" s="740" t="s">
        <v>4078</v>
      </c>
      <c r="G203" s="739" t="s">
        <v>3715</v>
      </c>
      <c r="H203" s="739" t="s">
        <v>3716</v>
      </c>
      <c r="I203" s="741">
        <v>928.20000000000016</v>
      </c>
      <c r="J203" s="741">
        <v>40</v>
      </c>
      <c r="K203" s="742">
        <v>37128.120000000003</v>
      </c>
    </row>
    <row r="204" spans="1:11" ht="14.4" customHeight="1" x14ac:dyDescent="0.3">
      <c r="A204" s="737" t="s">
        <v>560</v>
      </c>
      <c r="B204" s="738" t="s">
        <v>1972</v>
      </c>
      <c r="C204" s="739" t="s">
        <v>571</v>
      </c>
      <c r="D204" s="740" t="s">
        <v>572</v>
      </c>
      <c r="E204" s="739" t="s">
        <v>4077</v>
      </c>
      <c r="F204" s="740" t="s">
        <v>4078</v>
      </c>
      <c r="G204" s="739" t="s">
        <v>3717</v>
      </c>
      <c r="H204" s="739" t="s">
        <v>3718</v>
      </c>
      <c r="I204" s="741">
        <v>319.91000000000003</v>
      </c>
      <c r="J204" s="741">
        <v>140</v>
      </c>
      <c r="K204" s="742">
        <v>44787.59</v>
      </c>
    </row>
    <row r="205" spans="1:11" ht="14.4" customHeight="1" x14ac:dyDescent="0.3">
      <c r="A205" s="737" t="s">
        <v>560</v>
      </c>
      <c r="B205" s="738" t="s">
        <v>1972</v>
      </c>
      <c r="C205" s="739" t="s">
        <v>571</v>
      </c>
      <c r="D205" s="740" t="s">
        <v>572</v>
      </c>
      <c r="E205" s="739" t="s">
        <v>4077</v>
      </c>
      <c r="F205" s="740" t="s">
        <v>4078</v>
      </c>
      <c r="G205" s="739" t="s">
        <v>3719</v>
      </c>
      <c r="H205" s="739" t="s">
        <v>3720</v>
      </c>
      <c r="I205" s="741">
        <v>568.7833333333333</v>
      </c>
      <c r="J205" s="741">
        <v>50</v>
      </c>
      <c r="K205" s="742">
        <v>28439.230000000003</v>
      </c>
    </row>
    <row r="206" spans="1:11" ht="14.4" customHeight="1" x14ac:dyDescent="0.3">
      <c r="A206" s="737" t="s">
        <v>560</v>
      </c>
      <c r="B206" s="738" t="s">
        <v>1972</v>
      </c>
      <c r="C206" s="739" t="s">
        <v>571</v>
      </c>
      <c r="D206" s="740" t="s">
        <v>572</v>
      </c>
      <c r="E206" s="739" t="s">
        <v>4077</v>
      </c>
      <c r="F206" s="740" t="s">
        <v>4078</v>
      </c>
      <c r="G206" s="739" t="s">
        <v>3721</v>
      </c>
      <c r="H206" s="739" t="s">
        <v>3722</v>
      </c>
      <c r="I206" s="741">
        <v>938.15</v>
      </c>
      <c r="J206" s="741">
        <v>15</v>
      </c>
      <c r="K206" s="742">
        <v>13981.5</v>
      </c>
    </row>
    <row r="207" spans="1:11" ht="14.4" customHeight="1" x14ac:dyDescent="0.3">
      <c r="A207" s="737" t="s">
        <v>560</v>
      </c>
      <c r="B207" s="738" t="s">
        <v>1972</v>
      </c>
      <c r="C207" s="739" t="s">
        <v>571</v>
      </c>
      <c r="D207" s="740" t="s">
        <v>572</v>
      </c>
      <c r="E207" s="739" t="s">
        <v>4077</v>
      </c>
      <c r="F207" s="740" t="s">
        <v>4078</v>
      </c>
      <c r="G207" s="739" t="s">
        <v>3723</v>
      </c>
      <c r="H207" s="739" t="s">
        <v>3724</v>
      </c>
      <c r="I207" s="741">
        <v>1849.91</v>
      </c>
      <c r="J207" s="741">
        <v>20</v>
      </c>
      <c r="K207" s="742">
        <v>36998.17</v>
      </c>
    </row>
    <row r="208" spans="1:11" ht="14.4" customHeight="1" x14ac:dyDescent="0.3">
      <c r="A208" s="737" t="s">
        <v>560</v>
      </c>
      <c r="B208" s="738" t="s">
        <v>1972</v>
      </c>
      <c r="C208" s="739" t="s">
        <v>571</v>
      </c>
      <c r="D208" s="740" t="s">
        <v>572</v>
      </c>
      <c r="E208" s="739" t="s">
        <v>4077</v>
      </c>
      <c r="F208" s="740" t="s">
        <v>4078</v>
      </c>
      <c r="G208" s="739" t="s">
        <v>3725</v>
      </c>
      <c r="H208" s="739" t="s">
        <v>3726</v>
      </c>
      <c r="I208" s="741">
        <v>7802.6</v>
      </c>
      <c r="J208" s="741">
        <v>2</v>
      </c>
      <c r="K208" s="742">
        <v>15605.2</v>
      </c>
    </row>
    <row r="209" spans="1:11" ht="14.4" customHeight="1" x14ac:dyDescent="0.3">
      <c r="A209" s="737" t="s">
        <v>560</v>
      </c>
      <c r="B209" s="738" t="s">
        <v>1972</v>
      </c>
      <c r="C209" s="739" t="s">
        <v>571</v>
      </c>
      <c r="D209" s="740" t="s">
        <v>572</v>
      </c>
      <c r="E209" s="739" t="s">
        <v>4079</v>
      </c>
      <c r="F209" s="740" t="s">
        <v>4080</v>
      </c>
      <c r="G209" s="739" t="s">
        <v>3727</v>
      </c>
      <c r="H209" s="739" t="s">
        <v>3728</v>
      </c>
      <c r="I209" s="741">
        <v>36.9</v>
      </c>
      <c r="J209" s="741">
        <v>20</v>
      </c>
      <c r="K209" s="742">
        <v>738</v>
      </c>
    </row>
    <row r="210" spans="1:11" ht="14.4" customHeight="1" x14ac:dyDescent="0.3">
      <c r="A210" s="737" t="s">
        <v>560</v>
      </c>
      <c r="B210" s="738" t="s">
        <v>1972</v>
      </c>
      <c r="C210" s="739" t="s">
        <v>571</v>
      </c>
      <c r="D210" s="740" t="s">
        <v>572</v>
      </c>
      <c r="E210" s="739" t="s">
        <v>4081</v>
      </c>
      <c r="F210" s="740" t="s">
        <v>4082</v>
      </c>
      <c r="G210" s="739" t="s">
        <v>3729</v>
      </c>
      <c r="H210" s="739" t="s">
        <v>3730</v>
      </c>
      <c r="I210" s="741">
        <v>8.7140000000000004</v>
      </c>
      <c r="J210" s="741">
        <v>3400</v>
      </c>
      <c r="K210" s="742">
        <v>30498</v>
      </c>
    </row>
    <row r="211" spans="1:11" ht="14.4" customHeight="1" x14ac:dyDescent="0.3">
      <c r="A211" s="737" t="s">
        <v>560</v>
      </c>
      <c r="B211" s="738" t="s">
        <v>1972</v>
      </c>
      <c r="C211" s="739" t="s">
        <v>571</v>
      </c>
      <c r="D211" s="740" t="s">
        <v>572</v>
      </c>
      <c r="E211" s="739" t="s">
        <v>4081</v>
      </c>
      <c r="F211" s="740" t="s">
        <v>4082</v>
      </c>
      <c r="G211" s="739" t="s">
        <v>3731</v>
      </c>
      <c r="H211" s="739" t="s">
        <v>3732</v>
      </c>
      <c r="I211" s="741">
        <v>16.456666666666667</v>
      </c>
      <c r="J211" s="741">
        <v>700</v>
      </c>
      <c r="K211" s="742">
        <v>11520</v>
      </c>
    </row>
    <row r="212" spans="1:11" ht="14.4" customHeight="1" x14ac:dyDescent="0.3">
      <c r="A212" s="737" t="s">
        <v>560</v>
      </c>
      <c r="B212" s="738" t="s">
        <v>1972</v>
      </c>
      <c r="C212" s="739" t="s">
        <v>571</v>
      </c>
      <c r="D212" s="740" t="s">
        <v>572</v>
      </c>
      <c r="E212" s="739" t="s">
        <v>4081</v>
      </c>
      <c r="F212" s="740" t="s">
        <v>4082</v>
      </c>
      <c r="G212" s="739" t="s">
        <v>3733</v>
      </c>
      <c r="H212" s="739" t="s">
        <v>3734</v>
      </c>
      <c r="I212" s="741">
        <v>136.61000000000001</v>
      </c>
      <c r="J212" s="741">
        <v>240</v>
      </c>
      <c r="K212" s="742">
        <v>32786.159999999996</v>
      </c>
    </row>
    <row r="213" spans="1:11" ht="14.4" customHeight="1" x14ac:dyDescent="0.3">
      <c r="A213" s="737" t="s">
        <v>560</v>
      </c>
      <c r="B213" s="738" t="s">
        <v>1972</v>
      </c>
      <c r="C213" s="739" t="s">
        <v>571</v>
      </c>
      <c r="D213" s="740" t="s">
        <v>572</v>
      </c>
      <c r="E213" s="739" t="s">
        <v>4081</v>
      </c>
      <c r="F213" s="740" t="s">
        <v>4082</v>
      </c>
      <c r="G213" s="739" t="s">
        <v>3735</v>
      </c>
      <c r="H213" s="739" t="s">
        <v>3736</v>
      </c>
      <c r="I213" s="741">
        <v>1374.2</v>
      </c>
      <c r="J213" s="741">
        <v>2</v>
      </c>
      <c r="K213" s="742">
        <v>2748.4</v>
      </c>
    </row>
    <row r="214" spans="1:11" ht="14.4" customHeight="1" x14ac:dyDescent="0.3">
      <c r="A214" s="737" t="s">
        <v>560</v>
      </c>
      <c r="B214" s="738" t="s">
        <v>1972</v>
      </c>
      <c r="C214" s="739" t="s">
        <v>571</v>
      </c>
      <c r="D214" s="740" t="s">
        <v>572</v>
      </c>
      <c r="E214" s="739" t="s">
        <v>4083</v>
      </c>
      <c r="F214" s="740" t="s">
        <v>4084</v>
      </c>
      <c r="G214" s="739" t="s">
        <v>3737</v>
      </c>
      <c r="H214" s="739" t="s">
        <v>3738</v>
      </c>
      <c r="I214" s="741">
        <v>24.72</v>
      </c>
      <c r="J214" s="741">
        <v>288</v>
      </c>
      <c r="K214" s="742">
        <v>7119.36</v>
      </c>
    </row>
    <row r="215" spans="1:11" ht="14.4" customHeight="1" x14ac:dyDescent="0.3">
      <c r="A215" s="737" t="s">
        <v>560</v>
      </c>
      <c r="B215" s="738" t="s">
        <v>1972</v>
      </c>
      <c r="C215" s="739" t="s">
        <v>571</v>
      </c>
      <c r="D215" s="740" t="s">
        <v>572</v>
      </c>
      <c r="E215" s="739" t="s">
        <v>4083</v>
      </c>
      <c r="F215" s="740" t="s">
        <v>4084</v>
      </c>
      <c r="G215" s="739" t="s">
        <v>3739</v>
      </c>
      <c r="H215" s="739" t="s">
        <v>3740</v>
      </c>
      <c r="I215" s="741">
        <v>45.03</v>
      </c>
      <c r="J215" s="741">
        <v>36</v>
      </c>
      <c r="K215" s="742">
        <v>1620.93</v>
      </c>
    </row>
    <row r="216" spans="1:11" ht="14.4" customHeight="1" x14ac:dyDescent="0.3">
      <c r="A216" s="737" t="s">
        <v>560</v>
      </c>
      <c r="B216" s="738" t="s">
        <v>1972</v>
      </c>
      <c r="C216" s="739" t="s">
        <v>571</v>
      </c>
      <c r="D216" s="740" t="s">
        <v>572</v>
      </c>
      <c r="E216" s="739" t="s">
        <v>4071</v>
      </c>
      <c r="F216" s="740" t="s">
        <v>4072</v>
      </c>
      <c r="G216" s="739" t="s">
        <v>3741</v>
      </c>
      <c r="H216" s="739" t="s">
        <v>3742</v>
      </c>
      <c r="I216" s="741">
        <v>0.3</v>
      </c>
      <c r="J216" s="741">
        <v>1500</v>
      </c>
      <c r="K216" s="742">
        <v>450</v>
      </c>
    </row>
    <row r="217" spans="1:11" ht="14.4" customHeight="1" x14ac:dyDescent="0.3">
      <c r="A217" s="737" t="s">
        <v>560</v>
      </c>
      <c r="B217" s="738" t="s">
        <v>1972</v>
      </c>
      <c r="C217" s="739" t="s">
        <v>571</v>
      </c>
      <c r="D217" s="740" t="s">
        <v>572</v>
      </c>
      <c r="E217" s="739" t="s">
        <v>4071</v>
      </c>
      <c r="F217" s="740" t="s">
        <v>4072</v>
      </c>
      <c r="G217" s="739" t="s">
        <v>3743</v>
      </c>
      <c r="H217" s="739" t="s">
        <v>3744</v>
      </c>
      <c r="I217" s="741">
        <v>0.30333333333333329</v>
      </c>
      <c r="J217" s="741">
        <v>1500</v>
      </c>
      <c r="K217" s="742">
        <v>455</v>
      </c>
    </row>
    <row r="218" spans="1:11" ht="14.4" customHeight="1" x14ac:dyDescent="0.3">
      <c r="A218" s="737" t="s">
        <v>560</v>
      </c>
      <c r="B218" s="738" t="s">
        <v>1972</v>
      </c>
      <c r="C218" s="739" t="s">
        <v>571</v>
      </c>
      <c r="D218" s="740" t="s">
        <v>572</v>
      </c>
      <c r="E218" s="739" t="s">
        <v>4071</v>
      </c>
      <c r="F218" s="740" t="s">
        <v>4072</v>
      </c>
      <c r="G218" s="739" t="s">
        <v>3353</v>
      </c>
      <c r="H218" s="739" t="s">
        <v>3354</v>
      </c>
      <c r="I218" s="741">
        <v>0.30333333333333329</v>
      </c>
      <c r="J218" s="741">
        <v>1500</v>
      </c>
      <c r="K218" s="742">
        <v>455</v>
      </c>
    </row>
    <row r="219" spans="1:11" ht="14.4" customHeight="1" x14ac:dyDescent="0.3">
      <c r="A219" s="737" t="s">
        <v>560</v>
      </c>
      <c r="B219" s="738" t="s">
        <v>1972</v>
      </c>
      <c r="C219" s="739" t="s">
        <v>571</v>
      </c>
      <c r="D219" s="740" t="s">
        <v>572</v>
      </c>
      <c r="E219" s="739" t="s">
        <v>4071</v>
      </c>
      <c r="F219" s="740" t="s">
        <v>4072</v>
      </c>
      <c r="G219" s="739" t="s">
        <v>3745</v>
      </c>
      <c r="H219" s="739" t="s">
        <v>3746</v>
      </c>
      <c r="I219" s="741">
        <v>0.68</v>
      </c>
      <c r="J219" s="741">
        <v>100</v>
      </c>
      <c r="K219" s="742">
        <v>68</v>
      </c>
    </row>
    <row r="220" spans="1:11" ht="14.4" customHeight="1" x14ac:dyDescent="0.3">
      <c r="A220" s="737" t="s">
        <v>560</v>
      </c>
      <c r="B220" s="738" t="s">
        <v>1972</v>
      </c>
      <c r="C220" s="739" t="s">
        <v>571</v>
      </c>
      <c r="D220" s="740" t="s">
        <v>572</v>
      </c>
      <c r="E220" s="739" t="s">
        <v>4071</v>
      </c>
      <c r="F220" s="740" t="s">
        <v>4072</v>
      </c>
      <c r="G220" s="739" t="s">
        <v>3747</v>
      </c>
      <c r="H220" s="739" t="s">
        <v>3748</v>
      </c>
      <c r="I220" s="741">
        <v>10.99</v>
      </c>
      <c r="J220" s="741">
        <v>10</v>
      </c>
      <c r="K220" s="742">
        <v>109.87</v>
      </c>
    </row>
    <row r="221" spans="1:11" ht="14.4" customHeight="1" x14ac:dyDescent="0.3">
      <c r="A221" s="737" t="s">
        <v>560</v>
      </c>
      <c r="B221" s="738" t="s">
        <v>1972</v>
      </c>
      <c r="C221" s="739" t="s">
        <v>571</v>
      </c>
      <c r="D221" s="740" t="s">
        <v>572</v>
      </c>
      <c r="E221" s="739" t="s">
        <v>4071</v>
      </c>
      <c r="F221" s="740" t="s">
        <v>4072</v>
      </c>
      <c r="G221" s="739" t="s">
        <v>3749</v>
      </c>
      <c r="H221" s="739" t="s">
        <v>3750</v>
      </c>
      <c r="I221" s="741">
        <v>10.99</v>
      </c>
      <c r="J221" s="741">
        <v>10</v>
      </c>
      <c r="K221" s="742">
        <v>109.9</v>
      </c>
    </row>
    <row r="222" spans="1:11" ht="14.4" customHeight="1" x14ac:dyDescent="0.3">
      <c r="A222" s="737" t="s">
        <v>560</v>
      </c>
      <c r="B222" s="738" t="s">
        <v>1972</v>
      </c>
      <c r="C222" s="739" t="s">
        <v>571</v>
      </c>
      <c r="D222" s="740" t="s">
        <v>572</v>
      </c>
      <c r="E222" s="739" t="s">
        <v>4071</v>
      </c>
      <c r="F222" s="740" t="s">
        <v>4072</v>
      </c>
      <c r="G222" s="739" t="s">
        <v>3355</v>
      </c>
      <c r="H222" s="739" t="s">
        <v>3356</v>
      </c>
      <c r="I222" s="741">
        <v>0.51249999999999996</v>
      </c>
      <c r="J222" s="741">
        <v>15000</v>
      </c>
      <c r="K222" s="742">
        <v>7550</v>
      </c>
    </row>
    <row r="223" spans="1:11" ht="14.4" customHeight="1" x14ac:dyDescent="0.3">
      <c r="A223" s="737" t="s">
        <v>560</v>
      </c>
      <c r="B223" s="738" t="s">
        <v>1972</v>
      </c>
      <c r="C223" s="739" t="s">
        <v>571</v>
      </c>
      <c r="D223" s="740" t="s">
        <v>572</v>
      </c>
      <c r="E223" s="739" t="s">
        <v>4071</v>
      </c>
      <c r="F223" s="740" t="s">
        <v>4072</v>
      </c>
      <c r="G223" s="739" t="s">
        <v>3751</v>
      </c>
      <c r="H223" s="739" t="s">
        <v>3752</v>
      </c>
      <c r="I223" s="741">
        <v>1.8025</v>
      </c>
      <c r="J223" s="741">
        <v>1400</v>
      </c>
      <c r="K223" s="742">
        <v>2522</v>
      </c>
    </row>
    <row r="224" spans="1:11" ht="14.4" customHeight="1" x14ac:dyDescent="0.3">
      <c r="A224" s="737" t="s">
        <v>560</v>
      </c>
      <c r="B224" s="738" t="s">
        <v>1972</v>
      </c>
      <c r="C224" s="739" t="s">
        <v>571</v>
      </c>
      <c r="D224" s="740" t="s">
        <v>572</v>
      </c>
      <c r="E224" s="739" t="s">
        <v>4071</v>
      </c>
      <c r="F224" s="740" t="s">
        <v>4072</v>
      </c>
      <c r="G224" s="739" t="s">
        <v>3753</v>
      </c>
      <c r="H224" s="739" t="s">
        <v>3754</v>
      </c>
      <c r="I224" s="741">
        <v>1.8</v>
      </c>
      <c r="J224" s="741">
        <v>1400</v>
      </c>
      <c r="K224" s="742">
        <v>2520</v>
      </c>
    </row>
    <row r="225" spans="1:11" ht="14.4" customHeight="1" x14ac:dyDescent="0.3">
      <c r="A225" s="737" t="s">
        <v>560</v>
      </c>
      <c r="B225" s="738" t="s">
        <v>1972</v>
      </c>
      <c r="C225" s="739" t="s">
        <v>571</v>
      </c>
      <c r="D225" s="740" t="s">
        <v>572</v>
      </c>
      <c r="E225" s="739" t="s">
        <v>4073</v>
      </c>
      <c r="F225" s="740" t="s">
        <v>4074</v>
      </c>
      <c r="G225" s="739" t="s">
        <v>3367</v>
      </c>
      <c r="H225" s="739" t="s">
        <v>3368</v>
      </c>
      <c r="I225" s="741">
        <v>0.69</v>
      </c>
      <c r="J225" s="741">
        <v>42000</v>
      </c>
      <c r="K225" s="742">
        <v>28980</v>
      </c>
    </row>
    <row r="226" spans="1:11" ht="14.4" customHeight="1" x14ac:dyDescent="0.3">
      <c r="A226" s="737" t="s">
        <v>560</v>
      </c>
      <c r="B226" s="738" t="s">
        <v>1972</v>
      </c>
      <c r="C226" s="739" t="s">
        <v>571</v>
      </c>
      <c r="D226" s="740" t="s">
        <v>572</v>
      </c>
      <c r="E226" s="739" t="s">
        <v>4073</v>
      </c>
      <c r="F226" s="740" t="s">
        <v>4074</v>
      </c>
      <c r="G226" s="739" t="s">
        <v>3755</v>
      </c>
      <c r="H226" s="739" t="s">
        <v>3756</v>
      </c>
      <c r="I226" s="741">
        <v>0.69</v>
      </c>
      <c r="J226" s="741">
        <v>18000</v>
      </c>
      <c r="K226" s="742">
        <v>12420</v>
      </c>
    </row>
    <row r="227" spans="1:11" ht="14.4" customHeight="1" x14ac:dyDescent="0.3">
      <c r="A227" s="737" t="s">
        <v>560</v>
      </c>
      <c r="B227" s="738" t="s">
        <v>1972</v>
      </c>
      <c r="C227" s="739" t="s">
        <v>571</v>
      </c>
      <c r="D227" s="740" t="s">
        <v>572</v>
      </c>
      <c r="E227" s="739" t="s">
        <v>4073</v>
      </c>
      <c r="F227" s="740" t="s">
        <v>4074</v>
      </c>
      <c r="G227" s="739" t="s">
        <v>3757</v>
      </c>
      <c r="H227" s="739" t="s">
        <v>3758</v>
      </c>
      <c r="I227" s="741">
        <v>0.69</v>
      </c>
      <c r="J227" s="741">
        <v>30000</v>
      </c>
      <c r="K227" s="742">
        <v>20700</v>
      </c>
    </row>
    <row r="228" spans="1:11" ht="14.4" customHeight="1" x14ac:dyDescent="0.3">
      <c r="A228" s="737" t="s">
        <v>560</v>
      </c>
      <c r="B228" s="738" t="s">
        <v>1972</v>
      </c>
      <c r="C228" s="739" t="s">
        <v>571</v>
      </c>
      <c r="D228" s="740" t="s">
        <v>572</v>
      </c>
      <c r="E228" s="739" t="s">
        <v>4073</v>
      </c>
      <c r="F228" s="740" t="s">
        <v>4074</v>
      </c>
      <c r="G228" s="739" t="s">
        <v>3759</v>
      </c>
      <c r="H228" s="739" t="s">
        <v>3760</v>
      </c>
      <c r="I228" s="741">
        <v>12.42</v>
      </c>
      <c r="J228" s="741">
        <v>150</v>
      </c>
      <c r="K228" s="742">
        <v>1863</v>
      </c>
    </row>
    <row r="229" spans="1:11" ht="14.4" customHeight="1" x14ac:dyDescent="0.3">
      <c r="A229" s="737" t="s">
        <v>560</v>
      </c>
      <c r="B229" s="738" t="s">
        <v>1972</v>
      </c>
      <c r="C229" s="739" t="s">
        <v>571</v>
      </c>
      <c r="D229" s="740" t="s">
        <v>572</v>
      </c>
      <c r="E229" s="739" t="s">
        <v>4073</v>
      </c>
      <c r="F229" s="740" t="s">
        <v>4074</v>
      </c>
      <c r="G229" s="739" t="s">
        <v>3761</v>
      </c>
      <c r="H229" s="739" t="s">
        <v>3762</v>
      </c>
      <c r="I229" s="741">
        <v>12.58</v>
      </c>
      <c r="J229" s="741">
        <v>50</v>
      </c>
      <c r="K229" s="742">
        <v>629</v>
      </c>
    </row>
    <row r="230" spans="1:11" ht="14.4" customHeight="1" x14ac:dyDescent="0.3">
      <c r="A230" s="737" t="s">
        <v>560</v>
      </c>
      <c r="B230" s="738" t="s">
        <v>1972</v>
      </c>
      <c r="C230" s="739" t="s">
        <v>571</v>
      </c>
      <c r="D230" s="740" t="s">
        <v>572</v>
      </c>
      <c r="E230" s="739" t="s">
        <v>4073</v>
      </c>
      <c r="F230" s="740" t="s">
        <v>4074</v>
      </c>
      <c r="G230" s="739" t="s">
        <v>3763</v>
      </c>
      <c r="H230" s="739" t="s">
        <v>3764</v>
      </c>
      <c r="I230" s="741">
        <v>12.56</v>
      </c>
      <c r="J230" s="741">
        <v>100</v>
      </c>
      <c r="K230" s="742">
        <v>1256</v>
      </c>
    </row>
    <row r="231" spans="1:11" ht="14.4" customHeight="1" x14ac:dyDescent="0.3">
      <c r="A231" s="737" t="s">
        <v>560</v>
      </c>
      <c r="B231" s="738" t="s">
        <v>1972</v>
      </c>
      <c r="C231" s="739" t="s">
        <v>571</v>
      </c>
      <c r="D231" s="740" t="s">
        <v>572</v>
      </c>
      <c r="E231" s="739" t="s">
        <v>4073</v>
      </c>
      <c r="F231" s="740" t="s">
        <v>4074</v>
      </c>
      <c r="G231" s="739" t="s">
        <v>3765</v>
      </c>
      <c r="H231" s="739" t="s">
        <v>3766</v>
      </c>
      <c r="I231" s="741">
        <v>12.58</v>
      </c>
      <c r="J231" s="741">
        <v>100</v>
      </c>
      <c r="K231" s="742">
        <v>1258</v>
      </c>
    </row>
    <row r="232" spans="1:11" ht="14.4" customHeight="1" x14ac:dyDescent="0.3">
      <c r="A232" s="737" t="s">
        <v>560</v>
      </c>
      <c r="B232" s="738" t="s">
        <v>1972</v>
      </c>
      <c r="C232" s="739" t="s">
        <v>571</v>
      </c>
      <c r="D232" s="740" t="s">
        <v>572</v>
      </c>
      <c r="E232" s="739" t="s">
        <v>4073</v>
      </c>
      <c r="F232" s="740" t="s">
        <v>4074</v>
      </c>
      <c r="G232" s="739" t="s">
        <v>3767</v>
      </c>
      <c r="H232" s="739" t="s">
        <v>3768</v>
      </c>
      <c r="I232" s="741">
        <v>12.58</v>
      </c>
      <c r="J232" s="741">
        <v>99</v>
      </c>
      <c r="K232" s="742">
        <v>1245.42</v>
      </c>
    </row>
    <row r="233" spans="1:11" ht="14.4" customHeight="1" x14ac:dyDescent="0.3">
      <c r="A233" s="737" t="s">
        <v>560</v>
      </c>
      <c r="B233" s="738" t="s">
        <v>1972</v>
      </c>
      <c r="C233" s="739" t="s">
        <v>571</v>
      </c>
      <c r="D233" s="740" t="s">
        <v>572</v>
      </c>
      <c r="E233" s="739" t="s">
        <v>4073</v>
      </c>
      <c r="F233" s="740" t="s">
        <v>4074</v>
      </c>
      <c r="G233" s="739" t="s">
        <v>3769</v>
      </c>
      <c r="H233" s="739" t="s">
        <v>3770</v>
      </c>
      <c r="I233" s="741">
        <v>10.55</v>
      </c>
      <c r="J233" s="741">
        <v>40</v>
      </c>
      <c r="K233" s="742">
        <v>422.05</v>
      </c>
    </row>
    <row r="234" spans="1:11" ht="14.4" customHeight="1" x14ac:dyDescent="0.3">
      <c r="A234" s="737" t="s">
        <v>560</v>
      </c>
      <c r="B234" s="738" t="s">
        <v>1972</v>
      </c>
      <c r="C234" s="739" t="s">
        <v>571</v>
      </c>
      <c r="D234" s="740" t="s">
        <v>572</v>
      </c>
      <c r="E234" s="739" t="s">
        <v>4085</v>
      </c>
      <c r="F234" s="740" t="s">
        <v>4086</v>
      </c>
      <c r="G234" s="739" t="s">
        <v>3771</v>
      </c>
      <c r="H234" s="739" t="s">
        <v>3772</v>
      </c>
      <c r="I234" s="741">
        <v>139.44</v>
      </c>
      <c r="J234" s="741">
        <v>10</v>
      </c>
      <c r="K234" s="742">
        <v>1394.36</v>
      </c>
    </row>
    <row r="235" spans="1:11" ht="14.4" customHeight="1" x14ac:dyDescent="0.3">
      <c r="A235" s="737" t="s">
        <v>560</v>
      </c>
      <c r="B235" s="738" t="s">
        <v>1972</v>
      </c>
      <c r="C235" s="739" t="s">
        <v>571</v>
      </c>
      <c r="D235" s="740" t="s">
        <v>572</v>
      </c>
      <c r="E235" s="739" t="s">
        <v>4085</v>
      </c>
      <c r="F235" s="740" t="s">
        <v>4086</v>
      </c>
      <c r="G235" s="739" t="s">
        <v>3773</v>
      </c>
      <c r="H235" s="739" t="s">
        <v>3774</v>
      </c>
      <c r="I235" s="741">
        <v>139.44</v>
      </c>
      <c r="J235" s="741">
        <v>10</v>
      </c>
      <c r="K235" s="742">
        <v>1394.36</v>
      </c>
    </row>
    <row r="236" spans="1:11" ht="14.4" customHeight="1" x14ac:dyDescent="0.3">
      <c r="A236" s="737" t="s">
        <v>560</v>
      </c>
      <c r="B236" s="738" t="s">
        <v>1972</v>
      </c>
      <c r="C236" s="739" t="s">
        <v>571</v>
      </c>
      <c r="D236" s="740" t="s">
        <v>572</v>
      </c>
      <c r="E236" s="739" t="s">
        <v>4085</v>
      </c>
      <c r="F236" s="740" t="s">
        <v>4086</v>
      </c>
      <c r="G236" s="739" t="s">
        <v>3775</v>
      </c>
      <c r="H236" s="739" t="s">
        <v>3776</v>
      </c>
      <c r="I236" s="741">
        <v>11.656666666666666</v>
      </c>
      <c r="J236" s="741">
        <v>60</v>
      </c>
      <c r="K236" s="742">
        <v>699.33</v>
      </c>
    </row>
    <row r="237" spans="1:11" ht="14.4" customHeight="1" x14ac:dyDescent="0.3">
      <c r="A237" s="737" t="s">
        <v>560</v>
      </c>
      <c r="B237" s="738" t="s">
        <v>1972</v>
      </c>
      <c r="C237" s="739" t="s">
        <v>571</v>
      </c>
      <c r="D237" s="740" t="s">
        <v>572</v>
      </c>
      <c r="E237" s="739" t="s">
        <v>4085</v>
      </c>
      <c r="F237" s="740" t="s">
        <v>4086</v>
      </c>
      <c r="G237" s="739" t="s">
        <v>3777</v>
      </c>
      <c r="H237" s="739" t="s">
        <v>3778</v>
      </c>
      <c r="I237" s="741">
        <v>152.46</v>
      </c>
      <c r="J237" s="741">
        <v>10</v>
      </c>
      <c r="K237" s="742">
        <v>1524.6</v>
      </c>
    </row>
    <row r="238" spans="1:11" ht="14.4" customHeight="1" x14ac:dyDescent="0.3">
      <c r="A238" s="737" t="s">
        <v>560</v>
      </c>
      <c r="B238" s="738" t="s">
        <v>1972</v>
      </c>
      <c r="C238" s="739" t="s">
        <v>571</v>
      </c>
      <c r="D238" s="740" t="s">
        <v>572</v>
      </c>
      <c r="E238" s="739" t="s">
        <v>4085</v>
      </c>
      <c r="F238" s="740" t="s">
        <v>4086</v>
      </c>
      <c r="G238" s="739" t="s">
        <v>3779</v>
      </c>
      <c r="H238" s="739" t="s">
        <v>3780</v>
      </c>
      <c r="I238" s="741">
        <v>5445</v>
      </c>
      <c r="J238" s="741">
        <v>1</v>
      </c>
      <c r="K238" s="742">
        <v>5445</v>
      </c>
    </row>
    <row r="239" spans="1:11" ht="14.4" customHeight="1" x14ac:dyDescent="0.3">
      <c r="A239" s="737" t="s">
        <v>560</v>
      </c>
      <c r="B239" s="738" t="s">
        <v>1972</v>
      </c>
      <c r="C239" s="739" t="s">
        <v>571</v>
      </c>
      <c r="D239" s="740" t="s">
        <v>572</v>
      </c>
      <c r="E239" s="739" t="s">
        <v>4085</v>
      </c>
      <c r="F239" s="740" t="s">
        <v>4086</v>
      </c>
      <c r="G239" s="739" t="s">
        <v>3781</v>
      </c>
      <c r="H239" s="739" t="s">
        <v>3782</v>
      </c>
      <c r="I239" s="741">
        <v>3035.31</v>
      </c>
      <c r="J239" s="741">
        <v>5</v>
      </c>
      <c r="K239" s="742">
        <v>15176.55</v>
      </c>
    </row>
    <row r="240" spans="1:11" ht="14.4" customHeight="1" x14ac:dyDescent="0.3">
      <c r="A240" s="737" t="s">
        <v>560</v>
      </c>
      <c r="B240" s="738" t="s">
        <v>1972</v>
      </c>
      <c r="C240" s="739" t="s">
        <v>571</v>
      </c>
      <c r="D240" s="740" t="s">
        <v>572</v>
      </c>
      <c r="E240" s="739" t="s">
        <v>4085</v>
      </c>
      <c r="F240" s="740" t="s">
        <v>4086</v>
      </c>
      <c r="G240" s="739" t="s">
        <v>3783</v>
      </c>
      <c r="H240" s="739" t="s">
        <v>3784</v>
      </c>
      <c r="I240" s="741">
        <v>2722.5</v>
      </c>
      <c r="J240" s="741">
        <v>19</v>
      </c>
      <c r="K240" s="742">
        <v>51727.49</v>
      </c>
    </row>
    <row r="241" spans="1:11" ht="14.4" customHeight="1" x14ac:dyDescent="0.3">
      <c r="A241" s="737" t="s">
        <v>560</v>
      </c>
      <c r="B241" s="738" t="s">
        <v>1972</v>
      </c>
      <c r="C241" s="739" t="s">
        <v>571</v>
      </c>
      <c r="D241" s="740" t="s">
        <v>572</v>
      </c>
      <c r="E241" s="739" t="s">
        <v>4085</v>
      </c>
      <c r="F241" s="740" t="s">
        <v>4086</v>
      </c>
      <c r="G241" s="739" t="s">
        <v>3785</v>
      </c>
      <c r="H241" s="739" t="s">
        <v>3786</v>
      </c>
      <c r="I241" s="741">
        <v>5445</v>
      </c>
      <c r="J241" s="741">
        <v>1</v>
      </c>
      <c r="K241" s="742">
        <v>5445</v>
      </c>
    </row>
    <row r="242" spans="1:11" ht="14.4" customHeight="1" x14ac:dyDescent="0.3">
      <c r="A242" s="737" t="s">
        <v>560</v>
      </c>
      <c r="B242" s="738" t="s">
        <v>1972</v>
      </c>
      <c r="C242" s="739" t="s">
        <v>571</v>
      </c>
      <c r="D242" s="740" t="s">
        <v>572</v>
      </c>
      <c r="E242" s="739" t="s">
        <v>4085</v>
      </c>
      <c r="F242" s="740" t="s">
        <v>4086</v>
      </c>
      <c r="G242" s="739" t="s">
        <v>3787</v>
      </c>
      <c r="H242" s="739" t="s">
        <v>3788</v>
      </c>
      <c r="I242" s="741">
        <v>5445</v>
      </c>
      <c r="J242" s="741">
        <v>1</v>
      </c>
      <c r="K242" s="742">
        <v>5445</v>
      </c>
    </row>
    <row r="243" spans="1:11" ht="14.4" customHeight="1" x14ac:dyDescent="0.3">
      <c r="A243" s="737" t="s">
        <v>560</v>
      </c>
      <c r="B243" s="738" t="s">
        <v>1972</v>
      </c>
      <c r="C243" s="739" t="s">
        <v>571</v>
      </c>
      <c r="D243" s="740" t="s">
        <v>572</v>
      </c>
      <c r="E243" s="739" t="s">
        <v>4085</v>
      </c>
      <c r="F243" s="740" t="s">
        <v>4086</v>
      </c>
      <c r="G243" s="739" t="s">
        <v>3789</v>
      </c>
      <c r="H243" s="739" t="s">
        <v>3790</v>
      </c>
      <c r="I243" s="741">
        <v>2277.85</v>
      </c>
      <c r="J243" s="741">
        <v>3</v>
      </c>
      <c r="K243" s="742">
        <v>6833.5499999999993</v>
      </c>
    </row>
    <row r="244" spans="1:11" ht="14.4" customHeight="1" x14ac:dyDescent="0.3">
      <c r="A244" s="737" t="s">
        <v>560</v>
      </c>
      <c r="B244" s="738" t="s">
        <v>1972</v>
      </c>
      <c r="C244" s="739" t="s">
        <v>571</v>
      </c>
      <c r="D244" s="740" t="s">
        <v>572</v>
      </c>
      <c r="E244" s="739" t="s">
        <v>4085</v>
      </c>
      <c r="F244" s="740" t="s">
        <v>4086</v>
      </c>
      <c r="G244" s="739" t="s">
        <v>3791</v>
      </c>
      <c r="H244" s="739" t="s">
        <v>3792</v>
      </c>
      <c r="I244" s="741">
        <v>3130.76</v>
      </c>
      <c r="J244" s="741">
        <v>2</v>
      </c>
      <c r="K244" s="742">
        <v>6261.51</v>
      </c>
    </row>
    <row r="245" spans="1:11" ht="14.4" customHeight="1" x14ac:dyDescent="0.3">
      <c r="A245" s="737" t="s">
        <v>560</v>
      </c>
      <c r="B245" s="738" t="s">
        <v>1972</v>
      </c>
      <c r="C245" s="739" t="s">
        <v>571</v>
      </c>
      <c r="D245" s="740" t="s">
        <v>572</v>
      </c>
      <c r="E245" s="739" t="s">
        <v>4085</v>
      </c>
      <c r="F245" s="740" t="s">
        <v>4086</v>
      </c>
      <c r="G245" s="739" t="s">
        <v>3793</v>
      </c>
      <c r="H245" s="739" t="s">
        <v>3794</v>
      </c>
      <c r="I245" s="741">
        <v>2277.85</v>
      </c>
      <c r="J245" s="741">
        <v>2</v>
      </c>
      <c r="K245" s="742">
        <v>4555.7</v>
      </c>
    </row>
    <row r="246" spans="1:11" ht="14.4" customHeight="1" x14ac:dyDescent="0.3">
      <c r="A246" s="737" t="s">
        <v>560</v>
      </c>
      <c r="B246" s="738" t="s">
        <v>1972</v>
      </c>
      <c r="C246" s="739" t="s">
        <v>571</v>
      </c>
      <c r="D246" s="740" t="s">
        <v>572</v>
      </c>
      <c r="E246" s="739" t="s">
        <v>4085</v>
      </c>
      <c r="F246" s="740" t="s">
        <v>4086</v>
      </c>
      <c r="G246" s="739" t="s">
        <v>3795</v>
      </c>
      <c r="H246" s="739" t="s">
        <v>3796</v>
      </c>
      <c r="I246" s="741">
        <v>3035.31</v>
      </c>
      <c r="J246" s="741">
        <v>2</v>
      </c>
      <c r="K246" s="742">
        <v>6070.62</v>
      </c>
    </row>
    <row r="247" spans="1:11" ht="14.4" customHeight="1" x14ac:dyDescent="0.3">
      <c r="A247" s="737" t="s">
        <v>560</v>
      </c>
      <c r="B247" s="738" t="s">
        <v>1972</v>
      </c>
      <c r="C247" s="739" t="s">
        <v>571</v>
      </c>
      <c r="D247" s="740" t="s">
        <v>572</v>
      </c>
      <c r="E247" s="739" t="s">
        <v>4085</v>
      </c>
      <c r="F247" s="740" t="s">
        <v>4086</v>
      </c>
      <c r="G247" s="739" t="s">
        <v>3797</v>
      </c>
      <c r="H247" s="739" t="s">
        <v>3798</v>
      </c>
      <c r="I247" s="741">
        <v>213.35</v>
      </c>
      <c r="J247" s="741">
        <v>5</v>
      </c>
      <c r="K247" s="742">
        <v>1066.74</v>
      </c>
    </row>
    <row r="248" spans="1:11" ht="14.4" customHeight="1" x14ac:dyDescent="0.3">
      <c r="A248" s="737" t="s">
        <v>560</v>
      </c>
      <c r="B248" s="738" t="s">
        <v>1972</v>
      </c>
      <c r="C248" s="739" t="s">
        <v>571</v>
      </c>
      <c r="D248" s="740" t="s">
        <v>572</v>
      </c>
      <c r="E248" s="739" t="s">
        <v>4085</v>
      </c>
      <c r="F248" s="740" t="s">
        <v>4086</v>
      </c>
      <c r="G248" s="739" t="s">
        <v>3799</v>
      </c>
      <c r="H248" s="739" t="s">
        <v>3800</v>
      </c>
      <c r="I248" s="741">
        <v>9228.19</v>
      </c>
      <c r="J248" s="741">
        <v>1</v>
      </c>
      <c r="K248" s="742">
        <v>9228.19</v>
      </c>
    </row>
    <row r="249" spans="1:11" ht="14.4" customHeight="1" x14ac:dyDescent="0.3">
      <c r="A249" s="737" t="s">
        <v>560</v>
      </c>
      <c r="B249" s="738" t="s">
        <v>1972</v>
      </c>
      <c r="C249" s="739" t="s">
        <v>571</v>
      </c>
      <c r="D249" s="740" t="s">
        <v>572</v>
      </c>
      <c r="E249" s="739" t="s">
        <v>4085</v>
      </c>
      <c r="F249" s="740" t="s">
        <v>4086</v>
      </c>
      <c r="G249" s="739" t="s">
        <v>3801</v>
      </c>
      <c r="H249" s="739" t="s">
        <v>3802</v>
      </c>
      <c r="I249" s="741">
        <v>22994.6</v>
      </c>
      <c r="J249" s="741">
        <v>1</v>
      </c>
      <c r="K249" s="742">
        <v>22994.6</v>
      </c>
    </row>
    <row r="250" spans="1:11" ht="14.4" customHeight="1" x14ac:dyDescent="0.3">
      <c r="A250" s="737" t="s">
        <v>560</v>
      </c>
      <c r="B250" s="738" t="s">
        <v>1972</v>
      </c>
      <c r="C250" s="739" t="s">
        <v>571</v>
      </c>
      <c r="D250" s="740" t="s">
        <v>572</v>
      </c>
      <c r="E250" s="739" t="s">
        <v>4085</v>
      </c>
      <c r="F250" s="740" t="s">
        <v>4086</v>
      </c>
      <c r="G250" s="739" t="s">
        <v>3803</v>
      </c>
      <c r="H250" s="739" t="s">
        <v>3804</v>
      </c>
      <c r="I250" s="741">
        <v>2624.54</v>
      </c>
      <c r="J250" s="741">
        <v>1</v>
      </c>
      <c r="K250" s="742">
        <v>2624.54</v>
      </c>
    </row>
    <row r="251" spans="1:11" ht="14.4" customHeight="1" x14ac:dyDescent="0.3">
      <c r="A251" s="737" t="s">
        <v>560</v>
      </c>
      <c r="B251" s="738" t="s">
        <v>1972</v>
      </c>
      <c r="C251" s="739" t="s">
        <v>571</v>
      </c>
      <c r="D251" s="740" t="s">
        <v>572</v>
      </c>
      <c r="E251" s="739" t="s">
        <v>4085</v>
      </c>
      <c r="F251" s="740" t="s">
        <v>4086</v>
      </c>
      <c r="G251" s="739" t="s">
        <v>3805</v>
      </c>
      <c r="H251" s="739" t="s">
        <v>3806</v>
      </c>
      <c r="I251" s="741">
        <v>35150.5</v>
      </c>
      <c r="J251" s="741">
        <v>1</v>
      </c>
      <c r="K251" s="742">
        <v>35150.5</v>
      </c>
    </row>
    <row r="252" spans="1:11" ht="14.4" customHeight="1" x14ac:dyDescent="0.3">
      <c r="A252" s="737" t="s">
        <v>560</v>
      </c>
      <c r="B252" s="738" t="s">
        <v>1972</v>
      </c>
      <c r="C252" s="739" t="s">
        <v>571</v>
      </c>
      <c r="D252" s="740" t="s">
        <v>572</v>
      </c>
      <c r="E252" s="739" t="s">
        <v>4085</v>
      </c>
      <c r="F252" s="740" t="s">
        <v>4086</v>
      </c>
      <c r="G252" s="739" t="s">
        <v>3807</v>
      </c>
      <c r="H252" s="739" t="s">
        <v>3808</v>
      </c>
      <c r="I252" s="741">
        <v>147.18000000000004</v>
      </c>
      <c r="J252" s="741">
        <v>60</v>
      </c>
      <c r="K252" s="742">
        <v>8830.869999999999</v>
      </c>
    </row>
    <row r="253" spans="1:11" ht="14.4" customHeight="1" x14ac:dyDescent="0.3">
      <c r="A253" s="737" t="s">
        <v>560</v>
      </c>
      <c r="B253" s="738" t="s">
        <v>1972</v>
      </c>
      <c r="C253" s="739" t="s">
        <v>571</v>
      </c>
      <c r="D253" s="740" t="s">
        <v>572</v>
      </c>
      <c r="E253" s="739" t="s">
        <v>4085</v>
      </c>
      <c r="F253" s="740" t="s">
        <v>4086</v>
      </c>
      <c r="G253" s="739" t="s">
        <v>3809</v>
      </c>
      <c r="H253" s="739" t="s">
        <v>3810</v>
      </c>
      <c r="I253" s="741">
        <v>147.18000000000004</v>
      </c>
      <c r="J253" s="741">
        <v>60</v>
      </c>
      <c r="K253" s="742">
        <v>8830.869999999999</v>
      </c>
    </row>
    <row r="254" spans="1:11" ht="14.4" customHeight="1" x14ac:dyDescent="0.3">
      <c r="A254" s="737" t="s">
        <v>560</v>
      </c>
      <c r="B254" s="738" t="s">
        <v>1972</v>
      </c>
      <c r="C254" s="739" t="s">
        <v>571</v>
      </c>
      <c r="D254" s="740" t="s">
        <v>572</v>
      </c>
      <c r="E254" s="739" t="s">
        <v>4087</v>
      </c>
      <c r="F254" s="740" t="s">
        <v>4088</v>
      </c>
      <c r="G254" s="739" t="s">
        <v>3811</v>
      </c>
      <c r="H254" s="739" t="s">
        <v>3812</v>
      </c>
      <c r="I254" s="741">
        <v>16033</v>
      </c>
      <c r="J254" s="741">
        <v>2</v>
      </c>
      <c r="K254" s="742">
        <v>32066</v>
      </c>
    </row>
    <row r="255" spans="1:11" ht="14.4" customHeight="1" x14ac:dyDescent="0.3">
      <c r="A255" s="737" t="s">
        <v>560</v>
      </c>
      <c r="B255" s="738" t="s">
        <v>1972</v>
      </c>
      <c r="C255" s="739" t="s">
        <v>571</v>
      </c>
      <c r="D255" s="740" t="s">
        <v>572</v>
      </c>
      <c r="E255" s="739" t="s">
        <v>4089</v>
      </c>
      <c r="F255" s="740" t="s">
        <v>4090</v>
      </c>
      <c r="G255" s="739" t="s">
        <v>3813</v>
      </c>
      <c r="H255" s="739" t="s">
        <v>3814</v>
      </c>
      <c r="I255" s="741">
        <v>23.47</v>
      </c>
      <c r="J255" s="741">
        <v>90</v>
      </c>
      <c r="K255" s="742">
        <v>2112.3000000000002</v>
      </c>
    </row>
    <row r="256" spans="1:11" ht="14.4" customHeight="1" x14ac:dyDescent="0.3">
      <c r="A256" s="737" t="s">
        <v>560</v>
      </c>
      <c r="B256" s="738" t="s">
        <v>1972</v>
      </c>
      <c r="C256" s="739" t="s">
        <v>571</v>
      </c>
      <c r="D256" s="740" t="s">
        <v>572</v>
      </c>
      <c r="E256" s="739" t="s">
        <v>4089</v>
      </c>
      <c r="F256" s="740" t="s">
        <v>4090</v>
      </c>
      <c r="G256" s="739" t="s">
        <v>3815</v>
      </c>
      <c r="H256" s="739" t="s">
        <v>3816</v>
      </c>
      <c r="I256" s="741">
        <v>511.83</v>
      </c>
      <c r="J256" s="741">
        <v>260</v>
      </c>
      <c r="K256" s="742">
        <v>133075.79999999999</v>
      </c>
    </row>
    <row r="257" spans="1:11" ht="14.4" customHeight="1" x14ac:dyDescent="0.3">
      <c r="A257" s="737" t="s">
        <v>560</v>
      </c>
      <c r="B257" s="738" t="s">
        <v>1972</v>
      </c>
      <c r="C257" s="739" t="s">
        <v>571</v>
      </c>
      <c r="D257" s="740" t="s">
        <v>572</v>
      </c>
      <c r="E257" s="739" t="s">
        <v>4089</v>
      </c>
      <c r="F257" s="740" t="s">
        <v>4090</v>
      </c>
      <c r="G257" s="739" t="s">
        <v>3817</v>
      </c>
      <c r="H257" s="739" t="s">
        <v>3818</v>
      </c>
      <c r="I257" s="741">
        <v>220.22</v>
      </c>
      <c r="J257" s="741">
        <v>120</v>
      </c>
      <c r="K257" s="742">
        <v>26426.399999999998</v>
      </c>
    </row>
    <row r="258" spans="1:11" ht="14.4" customHeight="1" x14ac:dyDescent="0.3">
      <c r="A258" s="737" t="s">
        <v>560</v>
      </c>
      <c r="B258" s="738" t="s">
        <v>1972</v>
      </c>
      <c r="C258" s="739" t="s">
        <v>571</v>
      </c>
      <c r="D258" s="740" t="s">
        <v>572</v>
      </c>
      <c r="E258" s="739" t="s">
        <v>4089</v>
      </c>
      <c r="F258" s="740" t="s">
        <v>4090</v>
      </c>
      <c r="G258" s="739" t="s">
        <v>3819</v>
      </c>
      <c r="H258" s="739" t="s">
        <v>3820</v>
      </c>
      <c r="I258" s="741">
        <v>1045.44</v>
      </c>
      <c r="J258" s="741">
        <v>10</v>
      </c>
      <c r="K258" s="742">
        <v>10454.4</v>
      </c>
    </row>
    <row r="259" spans="1:11" ht="14.4" customHeight="1" x14ac:dyDescent="0.3">
      <c r="A259" s="737" t="s">
        <v>560</v>
      </c>
      <c r="B259" s="738" t="s">
        <v>1972</v>
      </c>
      <c r="C259" s="739" t="s">
        <v>571</v>
      </c>
      <c r="D259" s="740" t="s">
        <v>572</v>
      </c>
      <c r="E259" s="739" t="s">
        <v>4089</v>
      </c>
      <c r="F259" s="740" t="s">
        <v>4090</v>
      </c>
      <c r="G259" s="739" t="s">
        <v>3821</v>
      </c>
      <c r="H259" s="739" t="s">
        <v>3822</v>
      </c>
      <c r="I259" s="741">
        <v>15.633333333333333</v>
      </c>
      <c r="J259" s="741">
        <v>150</v>
      </c>
      <c r="K259" s="742">
        <v>2344.9</v>
      </c>
    </row>
    <row r="260" spans="1:11" ht="14.4" customHeight="1" x14ac:dyDescent="0.3">
      <c r="A260" s="737" t="s">
        <v>560</v>
      </c>
      <c r="B260" s="738" t="s">
        <v>1972</v>
      </c>
      <c r="C260" s="739" t="s">
        <v>571</v>
      </c>
      <c r="D260" s="740" t="s">
        <v>572</v>
      </c>
      <c r="E260" s="739" t="s">
        <v>4089</v>
      </c>
      <c r="F260" s="740" t="s">
        <v>4090</v>
      </c>
      <c r="G260" s="739" t="s">
        <v>3823</v>
      </c>
      <c r="H260" s="739" t="s">
        <v>3824</v>
      </c>
      <c r="I260" s="741">
        <v>50.6</v>
      </c>
      <c r="J260" s="741">
        <v>72</v>
      </c>
      <c r="K260" s="742">
        <v>3643.35</v>
      </c>
    </row>
    <row r="261" spans="1:11" ht="14.4" customHeight="1" x14ac:dyDescent="0.3">
      <c r="A261" s="737" t="s">
        <v>560</v>
      </c>
      <c r="B261" s="738" t="s">
        <v>1972</v>
      </c>
      <c r="C261" s="739" t="s">
        <v>571</v>
      </c>
      <c r="D261" s="740" t="s">
        <v>572</v>
      </c>
      <c r="E261" s="739" t="s">
        <v>4089</v>
      </c>
      <c r="F261" s="740" t="s">
        <v>4090</v>
      </c>
      <c r="G261" s="739" t="s">
        <v>3825</v>
      </c>
      <c r="H261" s="739" t="s">
        <v>3826</v>
      </c>
      <c r="I261" s="741">
        <v>34.1</v>
      </c>
      <c r="J261" s="741">
        <v>140</v>
      </c>
      <c r="K261" s="742">
        <v>4773.7</v>
      </c>
    </row>
    <row r="262" spans="1:11" ht="14.4" customHeight="1" x14ac:dyDescent="0.3">
      <c r="A262" s="737" t="s">
        <v>560</v>
      </c>
      <c r="B262" s="738" t="s">
        <v>1972</v>
      </c>
      <c r="C262" s="739" t="s">
        <v>574</v>
      </c>
      <c r="D262" s="740" t="s">
        <v>575</v>
      </c>
      <c r="E262" s="739" t="s">
        <v>4067</v>
      </c>
      <c r="F262" s="740" t="s">
        <v>4068</v>
      </c>
      <c r="G262" s="739" t="s">
        <v>3371</v>
      </c>
      <c r="H262" s="739" t="s">
        <v>3372</v>
      </c>
      <c r="I262" s="741">
        <v>34.700000000000003</v>
      </c>
      <c r="J262" s="741">
        <v>12</v>
      </c>
      <c r="K262" s="742">
        <v>416.36</v>
      </c>
    </row>
    <row r="263" spans="1:11" ht="14.4" customHeight="1" x14ac:dyDescent="0.3">
      <c r="A263" s="737" t="s">
        <v>560</v>
      </c>
      <c r="B263" s="738" t="s">
        <v>1972</v>
      </c>
      <c r="C263" s="739" t="s">
        <v>574</v>
      </c>
      <c r="D263" s="740" t="s">
        <v>575</v>
      </c>
      <c r="E263" s="739" t="s">
        <v>4067</v>
      </c>
      <c r="F263" s="740" t="s">
        <v>4068</v>
      </c>
      <c r="G263" s="739" t="s">
        <v>3827</v>
      </c>
      <c r="H263" s="739" t="s">
        <v>3828</v>
      </c>
      <c r="I263" s="741">
        <v>15.026923076923076</v>
      </c>
      <c r="J263" s="741">
        <v>115</v>
      </c>
      <c r="K263" s="742">
        <v>1728</v>
      </c>
    </row>
    <row r="264" spans="1:11" ht="14.4" customHeight="1" x14ac:dyDescent="0.3">
      <c r="A264" s="737" t="s">
        <v>560</v>
      </c>
      <c r="B264" s="738" t="s">
        <v>1972</v>
      </c>
      <c r="C264" s="739" t="s">
        <v>574</v>
      </c>
      <c r="D264" s="740" t="s">
        <v>575</v>
      </c>
      <c r="E264" s="739" t="s">
        <v>4067</v>
      </c>
      <c r="F264" s="740" t="s">
        <v>4068</v>
      </c>
      <c r="G264" s="739" t="s">
        <v>3829</v>
      </c>
      <c r="H264" s="739" t="s">
        <v>3830</v>
      </c>
      <c r="I264" s="741">
        <v>11.143333333333333</v>
      </c>
      <c r="J264" s="741">
        <v>150</v>
      </c>
      <c r="K264" s="742">
        <v>1671.5</v>
      </c>
    </row>
    <row r="265" spans="1:11" ht="14.4" customHeight="1" x14ac:dyDescent="0.3">
      <c r="A265" s="737" t="s">
        <v>560</v>
      </c>
      <c r="B265" s="738" t="s">
        <v>1972</v>
      </c>
      <c r="C265" s="739" t="s">
        <v>574</v>
      </c>
      <c r="D265" s="740" t="s">
        <v>575</v>
      </c>
      <c r="E265" s="739" t="s">
        <v>4067</v>
      </c>
      <c r="F265" s="740" t="s">
        <v>4068</v>
      </c>
      <c r="G265" s="739" t="s">
        <v>3333</v>
      </c>
      <c r="H265" s="739" t="s">
        <v>3334</v>
      </c>
      <c r="I265" s="741">
        <v>1.3799999999999994</v>
      </c>
      <c r="J265" s="741">
        <v>2250</v>
      </c>
      <c r="K265" s="742">
        <v>3105</v>
      </c>
    </row>
    <row r="266" spans="1:11" ht="14.4" customHeight="1" x14ac:dyDescent="0.3">
      <c r="A266" s="737" t="s">
        <v>560</v>
      </c>
      <c r="B266" s="738" t="s">
        <v>1972</v>
      </c>
      <c r="C266" s="739" t="s">
        <v>574</v>
      </c>
      <c r="D266" s="740" t="s">
        <v>575</v>
      </c>
      <c r="E266" s="739" t="s">
        <v>4067</v>
      </c>
      <c r="F266" s="740" t="s">
        <v>4068</v>
      </c>
      <c r="G266" s="739" t="s">
        <v>3335</v>
      </c>
      <c r="H266" s="739" t="s">
        <v>3336</v>
      </c>
      <c r="I266" s="741">
        <v>41.535555555555554</v>
      </c>
      <c r="J266" s="741">
        <v>476</v>
      </c>
      <c r="K266" s="742">
        <v>19770.8</v>
      </c>
    </row>
    <row r="267" spans="1:11" ht="14.4" customHeight="1" x14ac:dyDescent="0.3">
      <c r="A267" s="737" t="s">
        <v>560</v>
      </c>
      <c r="B267" s="738" t="s">
        <v>1972</v>
      </c>
      <c r="C267" s="739" t="s">
        <v>574</v>
      </c>
      <c r="D267" s="740" t="s">
        <v>575</v>
      </c>
      <c r="E267" s="739" t="s">
        <v>4067</v>
      </c>
      <c r="F267" s="740" t="s">
        <v>4068</v>
      </c>
      <c r="G267" s="739" t="s">
        <v>3401</v>
      </c>
      <c r="H267" s="739" t="s">
        <v>3402</v>
      </c>
      <c r="I267" s="741">
        <v>39.103333333333332</v>
      </c>
      <c r="J267" s="741">
        <v>100</v>
      </c>
      <c r="K267" s="742">
        <v>3910.2</v>
      </c>
    </row>
    <row r="268" spans="1:11" ht="14.4" customHeight="1" x14ac:dyDescent="0.3">
      <c r="A268" s="737" t="s">
        <v>560</v>
      </c>
      <c r="B268" s="738" t="s">
        <v>1972</v>
      </c>
      <c r="C268" s="739" t="s">
        <v>574</v>
      </c>
      <c r="D268" s="740" t="s">
        <v>575</v>
      </c>
      <c r="E268" s="739" t="s">
        <v>4067</v>
      </c>
      <c r="F268" s="740" t="s">
        <v>4068</v>
      </c>
      <c r="G268" s="739" t="s">
        <v>3337</v>
      </c>
      <c r="H268" s="739" t="s">
        <v>3338</v>
      </c>
      <c r="I268" s="741">
        <v>0.66249999999999998</v>
      </c>
      <c r="J268" s="741">
        <v>2150</v>
      </c>
      <c r="K268" s="742">
        <v>1423</v>
      </c>
    </row>
    <row r="269" spans="1:11" ht="14.4" customHeight="1" x14ac:dyDescent="0.3">
      <c r="A269" s="737" t="s">
        <v>560</v>
      </c>
      <c r="B269" s="738" t="s">
        <v>1972</v>
      </c>
      <c r="C269" s="739" t="s">
        <v>574</v>
      </c>
      <c r="D269" s="740" t="s">
        <v>575</v>
      </c>
      <c r="E269" s="739" t="s">
        <v>4067</v>
      </c>
      <c r="F269" s="740" t="s">
        <v>4068</v>
      </c>
      <c r="G269" s="739" t="s">
        <v>3831</v>
      </c>
      <c r="H269" s="739" t="s">
        <v>3832</v>
      </c>
      <c r="I269" s="741">
        <v>23.91714285714286</v>
      </c>
      <c r="J269" s="741">
        <v>57</v>
      </c>
      <c r="K269" s="742">
        <v>1363.24</v>
      </c>
    </row>
    <row r="270" spans="1:11" ht="14.4" customHeight="1" x14ac:dyDescent="0.3">
      <c r="A270" s="737" t="s">
        <v>560</v>
      </c>
      <c r="B270" s="738" t="s">
        <v>1972</v>
      </c>
      <c r="C270" s="739" t="s">
        <v>574</v>
      </c>
      <c r="D270" s="740" t="s">
        <v>575</v>
      </c>
      <c r="E270" s="739" t="s">
        <v>4067</v>
      </c>
      <c r="F270" s="740" t="s">
        <v>4068</v>
      </c>
      <c r="G270" s="739" t="s">
        <v>3833</v>
      </c>
      <c r="H270" s="739" t="s">
        <v>3834</v>
      </c>
      <c r="I270" s="741">
        <v>26.170000000000005</v>
      </c>
      <c r="J270" s="741">
        <v>13</v>
      </c>
      <c r="K270" s="742">
        <v>340.2</v>
      </c>
    </row>
    <row r="271" spans="1:11" ht="14.4" customHeight="1" x14ac:dyDescent="0.3">
      <c r="A271" s="737" t="s">
        <v>560</v>
      </c>
      <c r="B271" s="738" t="s">
        <v>1972</v>
      </c>
      <c r="C271" s="739" t="s">
        <v>574</v>
      </c>
      <c r="D271" s="740" t="s">
        <v>575</v>
      </c>
      <c r="E271" s="739" t="s">
        <v>4067</v>
      </c>
      <c r="F271" s="740" t="s">
        <v>4068</v>
      </c>
      <c r="G271" s="739" t="s">
        <v>3419</v>
      </c>
      <c r="H271" s="739" t="s">
        <v>3420</v>
      </c>
      <c r="I271" s="741">
        <v>9.7100000000000009</v>
      </c>
      <c r="J271" s="741">
        <v>10</v>
      </c>
      <c r="K271" s="742">
        <v>97.1</v>
      </c>
    </row>
    <row r="272" spans="1:11" ht="14.4" customHeight="1" x14ac:dyDescent="0.3">
      <c r="A272" s="737" t="s">
        <v>560</v>
      </c>
      <c r="B272" s="738" t="s">
        <v>1972</v>
      </c>
      <c r="C272" s="739" t="s">
        <v>574</v>
      </c>
      <c r="D272" s="740" t="s">
        <v>575</v>
      </c>
      <c r="E272" s="739" t="s">
        <v>4067</v>
      </c>
      <c r="F272" s="740" t="s">
        <v>4068</v>
      </c>
      <c r="G272" s="739" t="s">
        <v>3421</v>
      </c>
      <c r="H272" s="739" t="s">
        <v>3422</v>
      </c>
      <c r="I272" s="741">
        <v>7.51</v>
      </c>
      <c r="J272" s="741">
        <v>35</v>
      </c>
      <c r="K272" s="742">
        <v>262.85000000000002</v>
      </c>
    </row>
    <row r="273" spans="1:11" ht="14.4" customHeight="1" x14ac:dyDescent="0.3">
      <c r="A273" s="737" t="s">
        <v>560</v>
      </c>
      <c r="B273" s="738" t="s">
        <v>1972</v>
      </c>
      <c r="C273" s="739" t="s">
        <v>574</v>
      </c>
      <c r="D273" s="740" t="s">
        <v>575</v>
      </c>
      <c r="E273" s="739" t="s">
        <v>4067</v>
      </c>
      <c r="F273" s="740" t="s">
        <v>4068</v>
      </c>
      <c r="G273" s="739" t="s">
        <v>3339</v>
      </c>
      <c r="H273" s="739" t="s">
        <v>3340</v>
      </c>
      <c r="I273" s="741">
        <v>0.86</v>
      </c>
      <c r="J273" s="741">
        <v>500</v>
      </c>
      <c r="K273" s="742">
        <v>430</v>
      </c>
    </row>
    <row r="274" spans="1:11" ht="14.4" customHeight="1" x14ac:dyDescent="0.3">
      <c r="A274" s="737" t="s">
        <v>560</v>
      </c>
      <c r="B274" s="738" t="s">
        <v>1972</v>
      </c>
      <c r="C274" s="739" t="s">
        <v>574</v>
      </c>
      <c r="D274" s="740" t="s">
        <v>575</v>
      </c>
      <c r="E274" s="739" t="s">
        <v>4067</v>
      </c>
      <c r="F274" s="740" t="s">
        <v>4068</v>
      </c>
      <c r="G274" s="739" t="s">
        <v>3341</v>
      </c>
      <c r="H274" s="739" t="s">
        <v>3342</v>
      </c>
      <c r="I274" s="741">
        <v>1.51</v>
      </c>
      <c r="J274" s="741">
        <v>350</v>
      </c>
      <c r="K274" s="742">
        <v>528.5</v>
      </c>
    </row>
    <row r="275" spans="1:11" ht="14.4" customHeight="1" x14ac:dyDescent="0.3">
      <c r="A275" s="737" t="s">
        <v>560</v>
      </c>
      <c r="B275" s="738" t="s">
        <v>1972</v>
      </c>
      <c r="C275" s="739" t="s">
        <v>574</v>
      </c>
      <c r="D275" s="740" t="s">
        <v>575</v>
      </c>
      <c r="E275" s="739" t="s">
        <v>4069</v>
      </c>
      <c r="F275" s="740" t="s">
        <v>4070</v>
      </c>
      <c r="G275" s="739" t="s">
        <v>3467</v>
      </c>
      <c r="H275" s="739" t="s">
        <v>3468</v>
      </c>
      <c r="I275" s="741">
        <v>11.146923076923079</v>
      </c>
      <c r="J275" s="741">
        <v>700</v>
      </c>
      <c r="K275" s="742">
        <v>7803</v>
      </c>
    </row>
    <row r="276" spans="1:11" ht="14.4" customHeight="1" x14ac:dyDescent="0.3">
      <c r="A276" s="737" t="s">
        <v>560</v>
      </c>
      <c r="B276" s="738" t="s">
        <v>1972</v>
      </c>
      <c r="C276" s="739" t="s">
        <v>574</v>
      </c>
      <c r="D276" s="740" t="s">
        <v>575</v>
      </c>
      <c r="E276" s="739" t="s">
        <v>4069</v>
      </c>
      <c r="F276" s="740" t="s">
        <v>4070</v>
      </c>
      <c r="G276" s="739" t="s">
        <v>3835</v>
      </c>
      <c r="H276" s="739" t="s">
        <v>3836</v>
      </c>
      <c r="I276" s="741">
        <v>30.25</v>
      </c>
      <c r="J276" s="741">
        <v>50</v>
      </c>
      <c r="K276" s="742">
        <v>1512.5</v>
      </c>
    </row>
    <row r="277" spans="1:11" ht="14.4" customHeight="1" x14ac:dyDescent="0.3">
      <c r="A277" s="737" t="s">
        <v>560</v>
      </c>
      <c r="B277" s="738" t="s">
        <v>1972</v>
      </c>
      <c r="C277" s="739" t="s">
        <v>574</v>
      </c>
      <c r="D277" s="740" t="s">
        <v>575</v>
      </c>
      <c r="E277" s="739" t="s">
        <v>4069</v>
      </c>
      <c r="F277" s="740" t="s">
        <v>4070</v>
      </c>
      <c r="G277" s="739" t="s">
        <v>3469</v>
      </c>
      <c r="H277" s="739" t="s">
        <v>3470</v>
      </c>
      <c r="I277" s="741">
        <v>7.42</v>
      </c>
      <c r="J277" s="741">
        <v>10</v>
      </c>
      <c r="K277" s="742">
        <v>74.2</v>
      </c>
    </row>
    <row r="278" spans="1:11" ht="14.4" customHeight="1" x14ac:dyDescent="0.3">
      <c r="A278" s="737" t="s">
        <v>560</v>
      </c>
      <c r="B278" s="738" t="s">
        <v>1972</v>
      </c>
      <c r="C278" s="739" t="s">
        <v>574</v>
      </c>
      <c r="D278" s="740" t="s">
        <v>575</v>
      </c>
      <c r="E278" s="739" t="s">
        <v>4069</v>
      </c>
      <c r="F278" s="740" t="s">
        <v>4070</v>
      </c>
      <c r="G278" s="739" t="s">
        <v>3473</v>
      </c>
      <c r="H278" s="739" t="s">
        <v>3474</v>
      </c>
      <c r="I278" s="741">
        <v>1.0900000000000001</v>
      </c>
      <c r="J278" s="741">
        <v>4900</v>
      </c>
      <c r="K278" s="742">
        <v>5341</v>
      </c>
    </row>
    <row r="279" spans="1:11" ht="14.4" customHeight="1" x14ac:dyDescent="0.3">
      <c r="A279" s="737" t="s">
        <v>560</v>
      </c>
      <c r="B279" s="738" t="s">
        <v>1972</v>
      </c>
      <c r="C279" s="739" t="s">
        <v>574</v>
      </c>
      <c r="D279" s="740" t="s">
        <v>575</v>
      </c>
      <c r="E279" s="739" t="s">
        <v>4069</v>
      </c>
      <c r="F279" s="740" t="s">
        <v>4070</v>
      </c>
      <c r="G279" s="739" t="s">
        <v>3475</v>
      </c>
      <c r="H279" s="739" t="s">
        <v>3476</v>
      </c>
      <c r="I279" s="741">
        <v>1.6749999999999998</v>
      </c>
      <c r="J279" s="741">
        <v>4700</v>
      </c>
      <c r="K279" s="742">
        <v>7877</v>
      </c>
    </row>
    <row r="280" spans="1:11" ht="14.4" customHeight="1" x14ac:dyDescent="0.3">
      <c r="A280" s="737" t="s">
        <v>560</v>
      </c>
      <c r="B280" s="738" t="s">
        <v>1972</v>
      </c>
      <c r="C280" s="739" t="s">
        <v>574</v>
      </c>
      <c r="D280" s="740" t="s">
        <v>575</v>
      </c>
      <c r="E280" s="739" t="s">
        <v>4069</v>
      </c>
      <c r="F280" s="740" t="s">
        <v>4070</v>
      </c>
      <c r="G280" s="739" t="s">
        <v>3343</v>
      </c>
      <c r="H280" s="739" t="s">
        <v>3344</v>
      </c>
      <c r="I280" s="741">
        <v>0.47699999999999998</v>
      </c>
      <c r="J280" s="741">
        <v>2400</v>
      </c>
      <c r="K280" s="742">
        <v>1145</v>
      </c>
    </row>
    <row r="281" spans="1:11" ht="14.4" customHeight="1" x14ac:dyDescent="0.3">
      <c r="A281" s="737" t="s">
        <v>560</v>
      </c>
      <c r="B281" s="738" t="s">
        <v>1972</v>
      </c>
      <c r="C281" s="739" t="s">
        <v>574</v>
      </c>
      <c r="D281" s="740" t="s">
        <v>575</v>
      </c>
      <c r="E281" s="739" t="s">
        <v>4069</v>
      </c>
      <c r="F281" s="740" t="s">
        <v>4070</v>
      </c>
      <c r="G281" s="739" t="s">
        <v>3477</v>
      </c>
      <c r="H281" s="739" t="s">
        <v>3478</v>
      </c>
      <c r="I281" s="741">
        <v>0.67</v>
      </c>
      <c r="J281" s="741">
        <v>3900</v>
      </c>
      <c r="K281" s="742">
        <v>2613</v>
      </c>
    </row>
    <row r="282" spans="1:11" ht="14.4" customHeight="1" x14ac:dyDescent="0.3">
      <c r="A282" s="737" t="s">
        <v>560</v>
      </c>
      <c r="B282" s="738" t="s">
        <v>1972</v>
      </c>
      <c r="C282" s="739" t="s">
        <v>574</v>
      </c>
      <c r="D282" s="740" t="s">
        <v>575</v>
      </c>
      <c r="E282" s="739" t="s">
        <v>4069</v>
      </c>
      <c r="F282" s="740" t="s">
        <v>4070</v>
      </c>
      <c r="G282" s="739" t="s">
        <v>3837</v>
      </c>
      <c r="H282" s="739" t="s">
        <v>3838</v>
      </c>
      <c r="I282" s="741">
        <v>17.91</v>
      </c>
      <c r="J282" s="741">
        <v>10</v>
      </c>
      <c r="K282" s="742">
        <v>179.1</v>
      </c>
    </row>
    <row r="283" spans="1:11" ht="14.4" customHeight="1" x14ac:dyDescent="0.3">
      <c r="A283" s="737" t="s">
        <v>560</v>
      </c>
      <c r="B283" s="738" t="s">
        <v>1972</v>
      </c>
      <c r="C283" s="739" t="s">
        <v>574</v>
      </c>
      <c r="D283" s="740" t="s">
        <v>575</v>
      </c>
      <c r="E283" s="739" t="s">
        <v>4069</v>
      </c>
      <c r="F283" s="740" t="s">
        <v>4070</v>
      </c>
      <c r="G283" s="739" t="s">
        <v>3839</v>
      </c>
      <c r="H283" s="739" t="s">
        <v>3840</v>
      </c>
      <c r="I283" s="741">
        <v>17.903333333333332</v>
      </c>
      <c r="J283" s="741">
        <v>30</v>
      </c>
      <c r="K283" s="742">
        <v>537.12</v>
      </c>
    </row>
    <row r="284" spans="1:11" ht="14.4" customHeight="1" x14ac:dyDescent="0.3">
      <c r="A284" s="737" t="s">
        <v>560</v>
      </c>
      <c r="B284" s="738" t="s">
        <v>1972</v>
      </c>
      <c r="C284" s="739" t="s">
        <v>574</v>
      </c>
      <c r="D284" s="740" t="s">
        <v>575</v>
      </c>
      <c r="E284" s="739" t="s">
        <v>4069</v>
      </c>
      <c r="F284" s="740" t="s">
        <v>4070</v>
      </c>
      <c r="G284" s="739" t="s">
        <v>3841</v>
      </c>
      <c r="H284" s="739" t="s">
        <v>3842</v>
      </c>
      <c r="I284" s="741">
        <v>105.03</v>
      </c>
      <c r="J284" s="741">
        <v>70</v>
      </c>
      <c r="K284" s="742">
        <v>7351.9400000000005</v>
      </c>
    </row>
    <row r="285" spans="1:11" ht="14.4" customHeight="1" x14ac:dyDescent="0.3">
      <c r="A285" s="737" t="s">
        <v>560</v>
      </c>
      <c r="B285" s="738" t="s">
        <v>1972</v>
      </c>
      <c r="C285" s="739" t="s">
        <v>574</v>
      </c>
      <c r="D285" s="740" t="s">
        <v>575</v>
      </c>
      <c r="E285" s="739" t="s">
        <v>4069</v>
      </c>
      <c r="F285" s="740" t="s">
        <v>4070</v>
      </c>
      <c r="G285" s="739" t="s">
        <v>3843</v>
      </c>
      <c r="H285" s="739" t="s">
        <v>3844</v>
      </c>
      <c r="I285" s="741">
        <v>105.02799999999999</v>
      </c>
      <c r="J285" s="741">
        <v>80</v>
      </c>
      <c r="K285" s="742">
        <v>8402.23</v>
      </c>
    </row>
    <row r="286" spans="1:11" ht="14.4" customHeight="1" x14ac:dyDescent="0.3">
      <c r="A286" s="737" t="s">
        <v>560</v>
      </c>
      <c r="B286" s="738" t="s">
        <v>1972</v>
      </c>
      <c r="C286" s="739" t="s">
        <v>574</v>
      </c>
      <c r="D286" s="740" t="s">
        <v>575</v>
      </c>
      <c r="E286" s="739" t="s">
        <v>4069</v>
      </c>
      <c r="F286" s="740" t="s">
        <v>4070</v>
      </c>
      <c r="G286" s="739" t="s">
        <v>3845</v>
      </c>
      <c r="H286" s="739" t="s">
        <v>3846</v>
      </c>
      <c r="I286" s="741">
        <v>81.745000000000005</v>
      </c>
      <c r="J286" s="741">
        <v>65</v>
      </c>
      <c r="K286" s="742">
        <v>5313.1399999999994</v>
      </c>
    </row>
    <row r="287" spans="1:11" ht="14.4" customHeight="1" x14ac:dyDescent="0.3">
      <c r="A287" s="737" t="s">
        <v>560</v>
      </c>
      <c r="B287" s="738" t="s">
        <v>1972</v>
      </c>
      <c r="C287" s="739" t="s">
        <v>574</v>
      </c>
      <c r="D287" s="740" t="s">
        <v>575</v>
      </c>
      <c r="E287" s="739" t="s">
        <v>4069</v>
      </c>
      <c r="F287" s="740" t="s">
        <v>4070</v>
      </c>
      <c r="G287" s="739" t="s">
        <v>3495</v>
      </c>
      <c r="H287" s="739" t="s">
        <v>3496</v>
      </c>
      <c r="I287" s="741">
        <v>45.5</v>
      </c>
      <c r="J287" s="741">
        <v>40</v>
      </c>
      <c r="K287" s="742">
        <v>1819.84</v>
      </c>
    </row>
    <row r="288" spans="1:11" ht="14.4" customHeight="1" x14ac:dyDescent="0.3">
      <c r="A288" s="737" t="s">
        <v>560</v>
      </c>
      <c r="B288" s="738" t="s">
        <v>1972</v>
      </c>
      <c r="C288" s="739" t="s">
        <v>574</v>
      </c>
      <c r="D288" s="740" t="s">
        <v>575</v>
      </c>
      <c r="E288" s="739" t="s">
        <v>4069</v>
      </c>
      <c r="F288" s="740" t="s">
        <v>4070</v>
      </c>
      <c r="G288" s="739" t="s">
        <v>3503</v>
      </c>
      <c r="H288" s="739" t="s">
        <v>3504</v>
      </c>
      <c r="I288" s="741">
        <v>17.908333333333331</v>
      </c>
      <c r="J288" s="741">
        <v>129</v>
      </c>
      <c r="K288" s="742">
        <v>2309.9299999999998</v>
      </c>
    </row>
    <row r="289" spans="1:11" ht="14.4" customHeight="1" x14ac:dyDescent="0.3">
      <c r="A289" s="737" t="s">
        <v>560</v>
      </c>
      <c r="B289" s="738" t="s">
        <v>1972</v>
      </c>
      <c r="C289" s="739" t="s">
        <v>574</v>
      </c>
      <c r="D289" s="740" t="s">
        <v>575</v>
      </c>
      <c r="E289" s="739" t="s">
        <v>4069</v>
      </c>
      <c r="F289" s="740" t="s">
        <v>4070</v>
      </c>
      <c r="G289" s="739" t="s">
        <v>3505</v>
      </c>
      <c r="H289" s="739" t="s">
        <v>3506</v>
      </c>
      <c r="I289" s="741">
        <v>17.905000000000001</v>
      </c>
      <c r="J289" s="741">
        <v>254</v>
      </c>
      <c r="K289" s="742">
        <v>4547.88</v>
      </c>
    </row>
    <row r="290" spans="1:11" ht="14.4" customHeight="1" x14ac:dyDescent="0.3">
      <c r="A290" s="737" t="s">
        <v>560</v>
      </c>
      <c r="B290" s="738" t="s">
        <v>1972</v>
      </c>
      <c r="C290" s="739" t="s">
        <v>574</v>
      </c>
      <c r="D290" s="740" t="s">
        <v>575</v>
      </c>
      <c r="E290" s="739" t="s">
        <v>4069</v>
      </c>
      <c r="F290" s="740" t="s">
        <v>4070</v>
      </c>
      <c r="G290" s="739" t="s">
        <v>3507</v>
      </c>
      <c r="H290" s="739" t="s">
        <v>3508</v>
      </c>
      <c r="I290" s="741">
        <v>17.906666666666666</v>
      </c>
      <c r="J290" s="741">
        <v>60</v>
      </c>
      <c r="K290" s="742">
        <v>1074.48</v>
      </c>
    </row>
    <row r="291" spans="1:11" ht="14.4" customHeight="1" x14ac:dyDescent="0.3">
      <c r="A291" s="737" t="s">
        <v>560</v>
      </c>
      <c r="B291" s="738" t="s">
        <v>1972</v>
      </c>
      <c r="C291" s="739" t="s">
        <v>574</v>
      </c>
      <c r="D291" s="740" t="s">
        <v>575</v>
      </c>
      <c r="E291" s="739" t="s">
        <v>4069</v>
      </c>
      <c r="F291" s="740" t="s">
        <v>4070</v>
      </c>
      <c r="G291" s="739" t="s">
        <v>3847</v>
      </c>
      <c r="H291" s="739" t="s">
        <v>3848</v>
      </c>
      <c r="I291" s="741">
        <v>17.89</v>
      </c>
      <c r="J291" s="741">
        <v>10</v>
      </c>
      <c r="K291" s="742">
        <v>178.92</v>
      </c>
    </row>
    <row r="292" spans="1:11" ht="14.4" customHeight="1" x14ac:dyDescent="0.3">
      <c r="A292" s="737" t="s">
        <v>560</v>
      </c>
      <c r="B292" s="738" t="s">
        <v>1972</v>
      </c>
      <c r="C292" s="739" t="s">
        <v>574</v>
      </c>
      <c r="D292" s="740" t="s">
        <v>575</v>
      </c>
      <c r="E292" s="739" t="s">
        <v>4069</v>
      </c>
      <c r="F292" s="740" t="s">
        <v>4070</v>
      </c>
      <c r="G292" s="739" t="s">
        <v>3509</v>
      </c>
      <c r="H292" s="739" t="s">
        <v>3510</v>
      </c>
      <c r="I292" s="741">
        <v>17.906666666666666</v>
      </c>
      <c r="J292" s="741">
        <v>197</v>
      </c>
      <c r="K292" s="742">
        <v>3527.5</v>
      </c>
    </row>
    <row r="293" spans="1:11" ht="14.4" customHeight="1" x14ac:dyDescent="0.3">
      <c r="A293" s="737" t="s">
        <v>560</v>
      </c>
      <c r="B293" s="738" t="s">
        <v>1972</v>
      </c>
      <c r="C293" s="739" t="s">
        <v>574</v>
      </c>
      <c r="D293" s="740" t="s">
        <v>575</v>
      </c>
      <c r="E293" s="739" t="s">
        <v>4069</v>
      </c>
      <c r="F293" s="740" t="s">
        <v>4070</v>
      </c>
      <c r="G293" s="739" t="s">
        <v>3849</v>
      </c>
      <c r="H293" s="739" t="s">
        <v>3850</v>
      </c>
      <c r="I293" s="741">
        <v>23.35</v>
      </c>
      <c r="J293" s="741">
        <v>20</v>
      </c>
      <c r="K293" s="742">
        <v>467.06</v>
      </c>
    </row>
    <row r="294" spans="1:11" ht="14.4" customHeight="1" x14ac:dyDescent="0.3">
      <c r="A294" s="737" t="s">
        <v>560</v>
      </c>
      <c r="B294" s="738" t="s">
        <v>1972</v>
      </c>
      <c r="C294" s="739" t="s">
        <v>574</v>
      </c>
      <c r="D294" s="740" t="s">
        <v>575</v>
      </c>
      <c r="E294" s="739" t="s">
        <v>4069</v>
      </c>
      <c r="F294" s="740" t="s">
        <v>4070</v>
      </c>
      <c r="G294" s="739" t="s">
        <v>3851</v>
      </c>
      <c r="H294" s="739" t="s">
        <v>3852</v>
      </c>
      <c r="I294" s="741">
        <v>403.03799999999995</v>
      </c>
      <c r="J294" s="741">
        <v>170</v>
      </c>
      <c r="K294" s="742">
        <v>68516.5</v>
      </c>
    </row>
    <row r="295" spans="1:11" ht="14.4" customHeight="1" x14ac:dyDescent="0.3">
      <c r="A295" s="737" t="s">
        <v>560</v>
      </c>
      <c r="B295" s="738" t="s">
        <v>1972</v>
      </c>
      <c r="C295" s="739" t="s">
        <v>574</v>
      </c>
      <c r="D295" s="740" t="s">
        <v>575</v>
      </c>
      <c r="E295" s="739" t="s">
        <v>4069</v>
      </c>
      <c r="F295" s="740" t="s">
        <v>4070</v>
      </c>
      <c r="G295" s="739" t="s">
        <v>3853</v>
      </c>
      <c r="H295" s="739" t="s">
        <v>3854</v>
      </c>
      <c r="I295" s="741">
        <v>33.880000000000003</v>
      </c>
      <c r="J295" s="741">
        <v>7</v>
      </c>
      <c r="K295" s="742">
        <v>237.16000000000003</v>
      </c>
    </row>
    <row r="296" spans="1:11" ht="14.4" customHeight="1" x14ac:dyDescent="0.3">
      <c r="A296" s="737" t="s">
        <v>560</v>
      </c>
      <c r="B296" s="738" t="s">
        <v>1972</v>
      </c>
      <c r="C296" s="739" t="s">
        <v>574</v>
      </c>
      <c r="D296" s="740" t="s">
        <v>575</v>
      </c>
      <c r="E296" s="739" t="s">
        <v>4069</v>
      </c>
      <c r="F296" s="740" t="s">
        <v>4070</v>
      </c>
      <c r="G296" s="739" t="s">
        <v>3345</v>
      </c>
      <c r="H296" s="739" t="s">
        <v>3346</v>
      </c>
      <c r="I296" s="741">
        <v>1.9358333333333333</v>
      </c>
      <c r="J296" s="741">
        <v>4500</v>
      </c>
      <c r="K296" s="742">
        <v>8710.5</v>
      </c>
    </row>
    <row r="297" spans="1:11" ht="14.4" customHeight="1" x14ac:dyDescent="0.3">
      <c r="A297" s="737" t="s">
        <v>560</v>
      </c>
      <c r="B297" s="738" t="s">
        <v>1972</v>
      </c>
      <c r="C297" s="739" t="s">
        <v>574</v>
      </c>
      <c r="D297" s="740" t="s">
        <v>575</v>
      </c>
      <c r="E297" s="739" t="s">
        <v>4069</v>
      </c>
      <c r="F297" s="740" t="s">
        <v>4070</v>
      </c>
      <c r="G297" s="739" t="s">
        <v>3855</v>
      </c>
      <c r="H297" s="739" t="s">
        <v>3856</v>
      </c>
      <c r="I297" s="741">
        <v>23.147500000000004</v>
      </c>
      <c r="J297" s="741">
        <v>450</v>
      </c>
      <c r="K297" s="742">
        <v>10416.299999999999</v>
      </c>
    </row>
    <row r="298" spans="1:11" ht="14.4" customHeight="1" x14ac:dyDescent="0.3">
      <c r="A298" s="737" t="s">
        <v>560</v>
      </c>
      <c r="B298" s="738" t="s">
        <v>1972</v>
      </c>
      <c r="C298" s="739" t="s">
        <v>574</v>
      </c>
      <c r="D298" s="740" t="s">
        <v>575</v>
      </c>
      <c r="E298" s="739" t="s">
        <v>4069</v>
      </c>
      <c r="F298" s="740" t="s">
        <v>4070</v>
      </c>
      <c r="G298" s="739" t="s">
        <v>3857</v>
      </c>
      <c r="H298" s="739" t="s">
        <v>3858</v>
      </c>
      <c r="I298" s="741">
        <v>140.4</v>
      </c>
      <c r="J298" s="741">
        <v>1</v>
      </c>
      <c r="K298" s="742">
        <v>140.4</v>
      </c>
    </row>
    <row r="299" spans="1:11" ht="14.4" customHeight="1" x14ac:dyDescent="0.3">
      <c r="A299" s="737" t="s">
        <v>560</v>
      </c>
      <c r="B299" s="738" t="s">
        <v>1972</v>
      </c>
      <c r="C299" s="739" t="s">
        <v>574</v>
      </c>
      <c r="D299" s="740" t="s">
        <v>575</v>
      </c>
      <c r="E299" s="739" t="s">
        <v>4069</v>
      </c>
      <c r="F299" s="740" t="s">
        <v>4070</v>
      </c>
      <c r="G299" s="739" t="s">
        <v>3859</v>
      </c>
      <c r="H299" s="739" t="s">
        <v>3860</v>
      </c>
      <c r="I299" s="741">
        <v>17.98</v>
      </c>
      <c r="J299" s="741">
        <v>600</v>
      </c>
      <c r="K299" s="742">
        <v>10788</v>
      </c>
    </row>
    <row r="300" spans="1:11" ht="14.4" customHeight="1" x14ac:dyDescent="0.3">
      <c r="A300" s="737" t="s">
        <v>560</v>
      </c>
      <c r="B300" s="738" t="s">
        <v>1972</v>
      </c>
      <c r="C300" s="739" t="s">
        <v>574</v>
      </c>
      <c r="D300" s="740" t="s">
        <v>575</v>
      </c>
      <c r="E300" s="739" t="s">
        <v>4069</v>
      </c>
      <c r="F300" s="740" t="s">
        <v>4070</v>
      </c>
      <c r="G300" s="739" t="s">
        <v>3861</v>
      </c>
      <c r="H300" s="739" t="s">
        <v>3862</v>
      </c>
      <c r="I300" s="741">
        <v>17.979999999999997</v>
      </c>
      <c r="J300" s="741">
        <v>1250</v>
      </c>
      <c r="K300" s="742">
        <v>22475</v>
      </c>
    </row>
    <row r="301" spans="1:11" ht="14.4" customHeight="1" x14ac:dyDescent="0.3">
      <c r="A301" s="737" t="s">
        <v>560</v>
      </c>
      <c r="B301" s="738" t="s">
        <v>1972</v>
      </c>
      <c r="C301" s="739" t="s">
        <v>574</v>
      </c>
      <c r="D301" s="740" t="s">
        <v>575</v>
      </c>
      <c r="E301" s="739" t="s">
        <v>4069</v>
      </c>
      <c r="F301" s="740" t="s">
        <v>4070</v>
      </c>
      <c r="G301" s="739" t="s">
        <v>3555</v>
      </c>
      <c r="H301" s="739" t="s">
        <v>3556</v>
      </c>
      <c r="I301" s="741">
        <v>11.492631578947369</v>
      </c>
      <c r="J301" s="741">
        <v>2230</v>
      </c>
      <c r="K301" s="742">
        <v>25629.7</v>
      </c>
    </row>
    <row r="302" spans="1:11" ht="14.4" customHeight="1" x14ac:dyDescent="0.3">
      <c r="A302" s="737" t="s">
        <v>560</v>
      </c>
      <c r="B302" s="738" t="s">
        <v>1972</v>
      </c>
      <c r="C302" s="739" t="s">
        <v>574</v>
      </c>
      <c r="D302" s="740" t="s">
        <v>575</v>
      </c>
      <c r="E302" s="739" t="s">
        <v>4069</v>
      </c>
      <c r="F302" s="740" t="s">
        <v>4070</v>
      </c>
      <c r="G302" s="739" t="s">
        <v>3863</v>
      </c>
      <c r="H302" s="739" t="s">
        <v>3864</v>
      </c>
      <c r="I302" s="741">
        <v>17.98</v>
      </c>
      <c r="J302" s="741">
        <v>100</v>
      </c>
      <c r="K302" s="742">
        <v>1798</v>
      </c>
    </row>
    <row r="303" spans="1:11" ht="14.4" customHeight="1" x14ac:dyDescent="0.3">
      <c r="A303" s="737" t="s">
        <v>560</v>
      </c>
      <c r="B303" s="738" t="s">
        <v>1972</v>
      </c>
      <c r="C303" s="739" t="s">
        <v>574</v>
      </c>
      <c r="D303" s="740" t="s">
        <v>575</v>
      </c>
      <c r="E303" s="739" t="s">
        <v>4069</v>
      </c>
      <c r="F303" s="740" t="s">
        <v>4070</v>
      </c>
      <c r="G303" s="739" t="s">
        <v>3865</v>
      </c>
      <c r="H303" s="739" t="s">
        <v>3866</v>
      </c>
      <c r="I303" s="741">
        <v>17.98</v>
      </c>
      <c r="J303" s="741">
        <v>350</v>
      </c>
      <c r="K303" s="742">
        <v>6293</v>
      </c>
    </row>
    <row r="304" spans="1:11" ht="14.4" customHeight="1" x14ac:dyDescent="0.3">
      <c r="A304" s="737" t="s">
        <v>560</v>
      </c>
      <c r="B304" s="738" t="s">
        <v>1972</v>
      </c>
      <c r="C304" s="739" t="s">
        <v>574</v>
      </c>
      <c r="D304" s="740" t="s">
        <v>575</v>
      </c>
      <c r="E304" s="739" t="s">
        <v>4069</v>
      </c>
      <c r="F304" s="740" t="s">
        <v>4070</v>
      </c>
      <c r="G304" s="739" t="s">
        <v>3867</v>
      </c>
      <c r="H304" s="739" t="s">
        <v>3868</v>
      </c>
      <c r="I304" s="741">
        <v>38.504999999999995</v>
      </c>
      <c r="J304" s="741">
        <v>100</v>
      </c>
      <c r="K304" s="742">
        <v>3850.44</v>
      </c>
    </row>
    <row r="305" spans="1:11" ht="14.4" customHeight="1" x14ac:dyDescent="0.3">
      <c r="A305" s="737" t="s">
        <v>560</v>
      </c>
      <c r="B305" s="738" t="s">
        <v>1972</v>
      </c>
      <c r="C305" s="739" t="s">
        <v>574</v>
      </c>
      <c r="D305" s="740" t="s">
        <v>575</v>
      </c>
      <c r="E305" s="739" t="s">
        <v>4069</v>
      </c>
      <c r="F305" s="740" t="s">
        <v>4070</v>
      </c>
      <c r="G305" s="739" t="s">
        <v>3869</v>
      </c>
      <c r="H305" s="739" t="s">
        <v>3870</v>
      </c>
      <c r="I305" s="741">
        <v>2.4</v>
      </c>
      <c r="J305" s="741">
        <v>60</v>
      </c>
      <c r="K305" s="742">
        <v>144</v>
      </c>
    </row>
    <row r="306" spans="1:11" ht="14.4" customHeight="1" x14ac:dyDescent="0.3">
      <c r="A306" s="737" t="s">
        <v>560</v>
      </c>
      <c r="B306" s="738" t="s">
        <v>1972</v>
      </c>
      <c r="C306" s="739" t="s">
        <v>574</v>
      </c>
      <c r="D306" s="740" t="s">
        <v>575</v>
      </c>
      <c r="E306" s="739" t="s">
        <v>4069</v>
      </c>
      <c r="F306" s="740" t="s">
        <v>4070</v>
      </c>
      <c r="G306" s="739" t="s">
        <v>3871</v>
      </c>
      <c r="H306" s="739" t="s">
        <v>3872</v>
      </c>
      <c r="I306" s="741">
        <v>11.734999999999999</v>
      </c>
      <c r="J306" s="741">
        <v>235</v>
      </c>
      <c r="K306" s="742">
        <v>2757.7499999999995</v>
      </c>
    </row>
    <row r="307" spans="1:11" ht="14.4" customHeight="1" x14ac:dyDescent="0.3">
      <c r="A307" s="737" t="s">
        <v>560</v>
      </c>
      <c r="B307" s="738" t="s">
        <v>1972</v>
      </c>
      <c r="C307" s="739" t="s">
        <v>574</v>
      </c>
      <c r="D307" s="740" t="s">
        <v>575</v>
      </c>
      <c r="E307" s="739" t="s">
        <v>4069</v>
      </c>
      <c r="F307" s="740" t="s">
        <v>4070</v>
      </c>
      <c r="G307" s="739" t="s">
        <v>3873</v>
      </c>
      <c r="H307" s="739" t="s">
        <v>3874</v>
      </c>
      <c r="I307" s="741">
        <v>5.2</v>
      </c>
      <c r="J307" s="741">
        <v>10</v>
      </c>
      <c r="K307" s="742">
        <v>52</v>
      </c>
    </row>
    <row r="308" spans="1:11" ht="14.4" customHeight="1" x14ac:dyDescent="0.3">
      <c r="A308" s="737" t="s">
        <v>560</v>
      </c>
      <c r="B308" s="738" t="s">
        <v>1972</v>
      </c>
      <c r="C308" s="739" t="s">
        <v>574</v>
      </c>
      <c r="D308" s="740" t="s">
        <v>575</v>
      </c>
      <c r="E308" s="739" t="s">
        <v>4069</v>
      </c>
      <c r="F308" s="740" t="s">
        <v>4070</v>
      </c>
      <c r="G308" s="739" t="s">
        <v>3347</v>
      </c>
      <c r="H308" s="739" t="s">
        <v>3348</v>
      </c>
      <c r="I308" s="741">
        <v>0.46999999999999981</v>
      </c>
      <c r="J308" s="741">
        <v>2200</v>
      </c>
      <c r="K308" s="742">
        <v>1034</v>
      </c>
    </row>
    <row r="309" spans="1:11" ht="14.4" customHeight="1" x14ac:dyDescent="0.3">
      <c r="A309" s="737" t="s">
        <v>560</v>
      </c>
      <c r="B309" s="738" t="s">
        <v>1972</v>
      </c>
      <c r="C309" s="739" t="s">
        <v>574</v>
      </c>
      <c r="D309" s="740" t="s">
        <v>575</v>
      </c>
      <c r="E309" s="739" t="s">
        <v>4069</v>
      </c>
      <c r="F309" s="740" t="s">
        <v>4070</v>
      </c>
      <c r="G309" s="739" t="s">
        <v>3587</v>
      </c>
      <c r="H309" s="739" t="s">
        <v>3588</v>
      </c>
      <c r="I309" s="741">
        <v>4.03</v>
      </c>
      <c r="J309" s="741">
        <v>2750</v>
      </c>
      <c r="K309" s="742">
        <v>11082.5</v>
      </c>
    </row>
    <row r="310" spans="1:11" ht="14.4" customHeight="1" x14ac:dyDescent="0.3">
      <c r="A310" s="737" t="s">
        <v>560</v>
      </c>
      <c r="B310" s="738" t="s">
        <v>1972</v>
      </c>
      <c r="C310" s="739" t="s">
        <v>574</v>
      </c>
      <c r="D310" s="740" t="s">
        <v>575</v>
      </c>
      <c r="E310" s="739" t="s">
        <v>4069</v>
      </c>
      <c r="F310" s="740" t="s">
        <v>4070</v>
      </c>
      <c r="G310" s="739" t="s">
        <v>3875</v>
      </c>
      <c r="H310" s="739" t="s">
        <v>3876</v>
      </c>
      <c r="I310" s="741">
        <v>2.9050000000000002</v>
      </c>
      <c r="J310" s="741">
        <v>100</v>
      </c>
      <c r="K310" s="742">
        <v>290.5</v>
      </c>
    </row>
    <row r="311" spans="1:11" ht="14.4" customHeight="1" x14ac:dyDescent="0.3">
      <c r="A311" s="737" t="s">
        <v>560</v>
      </c>
      <c r="B311" s="738" t="s">
        <v>1972</v>
      </c>
      <c r="C311" s="739" t="s">
        <v>574</v>
      </c>
      <c r="D311" s="740" t="s">
        <v>575</v>
      </c>
      <c r="E311" s="739" t="s">
        <v>4069</v>
      </c>
      <c r="F311" s="740" t="s">
        <v>4070</v>
      </c>
      <c r="G311" s="739" t="s">
        <v>3589</v>
      </c>
      <c r="H311" s="739" t="s">
        <v>3590</v>
      </c>
      <c r="I311" s="741">
        <v>2.9039999999999999</v>
      </c>
      <c r="J311" s="741">
        <v>250</v>
      </c>
      <c r="K311" s="742">
        <v>726</v>
      </c>
    </row>
    <row r="312" spans="1:11" ht="14.4" customHeight="1" x14ac:dyDescent="0.3">
      <c r="A312" s="737" t="s">
        <v>560</v>
      </c>
      <c r="B312" s="738" t="s">
        <v>1972</v>
      </c>
      <c r="C312" s="739" t="s">
        <v>574</v>
      </c>
      <c r="D312" s="740" t="s">
        <v>575</v>
      </c>
      <c r="E312" s="739" t="s">
        <v>4069</v>
      </c>
      <c r="F312" s="740" t="s">
        <v>4070</v>
      </c>
      <c r="G312" s="739" t="s">
        <v>3591</v>
      </c>
      <c r="H312" s="739" t="s">
        <v>3592</v>
      </c>
      <c r="I312" s="741">
        <v>2.9080000000000004</v>
      </c>
      <c r="J312" s="741">
        <v>350</v>
      </c>
      <c r="K312" s="742">
        <v>1018</v>
      </c>
    </row>
    <row r="313" spans="1:11" ht="14.4" customHeight="1" x14ac:dyDescent="0.3">
      <c r="A313" s="737" t="s">
        <v>560</v>
      </c>
      <c r="B313" s="738" t="s">
        <v>1972</v>
      </c>
      <c r="C313" s="739" t="s">
        <v>574</v>
      </c>
      <c r="D313" s="740" t="s">
        <v>575</v>
      </c>
      <c r="E313" s="739" t="s">
        <v>4069</v>
      </c>
      <c r="F313" s="740" t="s">
        <v>4070</v>
      </c>
      <c r="G313" s="739" t="s">
        <v>3877</v>
      </c>
      <c r="H313" s="739" t="s">
        <v>3878</v>
      </c>
      <c r="I313" s="741">
        <v>2.9033333333333338</v>
      </c>
      <c r="J313" s="741">
        <v>150</v>
      </c>
      <c r="K313" s="742">
        <v>435.5</v>
      </c>
    </row>
    <row r="314" spans="1:11" ht="14.4" customHeight="1" x14ac:dyDescent="0.3">
      <c r="A314" s="737" t="s">
        <v>560</v>
      </c>
      <c r="B314" s="738" t="s">
        <v>1972</v>
      </c>
      <c r="C314" s="739" t="s">
        <v>574</v>
      </c>
      <c r="D314" s="740" t="s">
        <v>575</v>
      </c>
      <c r="E314" s="739" t="s">
        <v>4069</v>
      </c>
      <c r="F314" s="740" t="s">
        <v>4070</v>
      </c>
      <c r="G314" s="739" t="s">
        <v>3609</v>
      </c>
      <c r="H314" s="739" t="s">
        <v>3610</v>
      </c>
      <c r="I314" s="741">
        <v>25.99</v>
      </c>
      <c r="J314" s="741">
        <v>50</v>
      </c>
      <c r="K314" s="742">
        <v>1299.54</v>
      </c>
    </row>
    <row r="315" spans="1:11" ht="14.4" customHeight="1" x14ac:dyDescent="0.3">
      <c r="A315" s="737" t="s">
        <v>560</v>
      </c>
      <c r="B315" s="738" t="s">
        <v>1972</v>
      </c>
      <c r="C315" s="739" t="s">
        <v>574</v>
      </c>
      <c r="D315" s="740" t="s">
        <v>575</v>
      </c>
      <c r="E315" s="739" t="s">
        <v>4069</v>
      </c>
      <c r="F315" s="740" t="s">
        <v>4070</v>
      </c>
      <c r="G315" s="739" t="s">
        <v>3879</v>
      </c>
      <c r="H315" s="739" t="s">
        <v>3880</v>
      </c>
      <c r="I315" s="741">
        <v>49.97</v>
      </c>
      <c r="J315" s="741">
        <v>10</v>
      </c>
      <c r="K315" s="742">
        <v>499.72</v>
      </c>
    </row>
    <row r="316" spans="1:11" ht="14.4" customHeight="1" x14ac:dyDescent="0.3">
      <c r="A316" s="737" t="s">
        <v>560</v>
      </c>
      <c r="B316" s="738" t="s">
        <v>1972</v>
      </c>
      <c r="C316" s="739" t="s">
        <v>574</v>
      </c>
      <c r="D316" s="740" t="s">
        <v>575</v>
      </c>
      <c r="E316" s="739" t="s">
        <v>4069</v>
      </c>
      <c r="F316" s="740" t="s">
        <v>4070</v>
      </c>
      <c r="G316" s="739" t="s">
        <v>3881</v>
      </c>
      <c r="H316" s="739" t="s">
        <v>3882</v>
      </c>
      <c r="I316" s="741">
        <v>49.97</v>
      </c>
      <c r="J316" s="741">
        <v>10</v>
      </c>
      <c r="K316" s="742">
        <v>499.72</v>
      </c>
    </row>
    <row r="317" spans="1:11" ht="14.4" customHeight="1" x14ac:dyDescent="0.3">
      <c r="A317" s="737" t="s">
        <v>560</v>
      </c>
      <c r="B317" s="738" t="s">
        <v>1972</v>
      </c>
      <c r="C317" s="739" t="s">
        <v>574</v>
      </c>
      <c r="D317" s="740" t="s">
        <v>575</v>
      </c>
      <c r="E317" s="739" t="s">
        <v>4069</v>
      </c>
      <c r="F317" s="740" t="s">
        <v>4070</v>
      </c>
      <c r="G317" s="739" t="s">
        <v>3883</v>
      </c>
      <c r="H317" s="739" t="s">
        <v>3884</v>
      </c>
      <c r="I317" s="741">
        <v>197.96</v>
      </c>
      <c r="J317" s="741">
        <v>10</v>
      </c>
      <c r="K317" s="742">
        <v>1979.6</v>
      </c>
    </row>
    <row r="318" spans="1:11" ht="14.4" customHeight="1" x14ac:dyDescent="0.3">
      <c r="A318" s="737" t="s">
        <v>560</v>
      </c>
      <c r="B318" s="738" t="s">
        <v>1972</v>
      </c>
      <c r="C318" s="739" t="s">
        <v>574</v>
      </c>
      <c r="D318" s="740" t="s">
        <v>575</v>
      </c>
      <c r="E318" s="739" t="s">
        <v>4069</v>
      </c>
      <c r="F318" s="740" t="s">
        <v>4070</v>
      </c>
      <c r="G318" s="739" t="s">
        <v>3885</v>
      </c>
      <c r="H318" s="739" t="s">
        <v>3886</v>
      </c>
      <c r="I318" s="741">
        <v>72.150000000000006</v>
      </c>
      <c r="J318" s="741">
        <v>100</v>
      </c>
      <c r="K318" s="742">
        <v>7215.05</v>
      </c>
    </row>
    <row r="319" spans="1:11" ht="14.4" customHeight="1" x14ac:dyDescent="0.3">
      <c r="A319" s="737" t="s">
        <v>560</v>
      </c>
      <c r="B319" s="738" t="s">
        <v>1972</v>
      </c>
      <c r="C319" s="739" t="s">
        <v>574</v>
      </c>
      <c r="D319" s="740" t="s">
        <v>575</v>
      </c>
      <c r="E319" s="739" t="s">
        <v>4069</v>
      </c>
      <c r="F319" s="740" t="s">
        <v>4070</v>
      </c>
      <c r="G319" s="739" t="s">
        <v>3887</v>
      </c>
      <c r="H319" s="739" t="s">
        <v>3888</v>
      </c>
      <c r="I319" s="741">
        <v>1234.2</v>
      </c>
      <c r="J319" s="741">
        <v>5</v>
      </c>
      <c r="K319" s="742">
        <v>6171</v>
      </c>
    </row>
    <row r="320" spans="1:11" ht="14.4" customHeight="1" x14ac:dyDescent="0.3">
      <c r="A320" s="737" t="s">
        <v>560</v>
      </c>
      <c r="B320" s="738" t="s">
        <v>1972</v>
      </c>
      <c r="C320" s="739" t="s">
        <v>574</v>
      </c>
      <c r="D320" s="740" t="s">
        <v>575</v>
      </c>
      <c r="E320" s="739" t="s">
        <v>4069</v>
      </c>
      <c r="F320" s="740" t="s">
        <v>4070</v>
      </c>
      <c r="G320" s="739" t="s">
        <v>3889</v>
      </c>
      <c r="H320" s="739" t="s">
        <v>3890</v>
      </c>
      <c r="I320" s="741">
        <v>21.78</v>
      </c>
      <c r="J320" s="741">
        <v>50</v>
      </c>
      <c r="K320" s="742">
        <v>1089</v>
      </c>
    </row>
    <row r="321" spans="1:11" ht="14.4" customHeight="1" x14ac:dyDescent="0.3">
      <c r="A321" s="737" t="s">
        <v>560</v>
      </c>
      <c r="B321" s="738" t="s">
        <v>1972</v>
      </c>
      <c r="C321" s="739" t="s">
        <v>574</v>
      </c>
      <c r="D321" s="740" t="s">
        <v>575</v>
      </c>
      <c r="E321" s="739" t="s">
        <v>4069</v>
      </c>
      <c r="F321" s="740" t="s">
        <v>4070</v>
      </c>
      <c r="G321" s="739" t="s">
        <v>3891</v>
      </c>
      <c r="H321" s="739" t="s">
        <v>3892</v>
      </c>
      <c r="I321" s="741">
        <v>17.91</v>
      </c>
      <c r="J321" s="741">
        <v>10</v>
      </c>
      <c r="K321" s="742">
        <v>179.1</v>
      </c>
    </row>
    <row r="322" spans="1:11" ht="14.4" customHeight="1" x14ac:dyDescent="0.3">
      <c r="A322" s="737" t="s">
        <v>560</v>
      </c>
      <c r="B322" s="738" t="s">
        <v>1972</v>
      </c>
      <c r="C322" s="739" t="s">
        <v>574</v>
      </c>
      <c r="D322" s="740" t="s">
        <v>575</v>
      </c>
      <c r="E322" s="739" t="s">
        <v>4069</v>
      </c>
      <c r="F322" s="740" t="s">
        <v>4070</v>
      </c>
      <c r="G322" s="739" t="s">
        <v>3893</v>
      </c>
      <c r="H322" s="739" t="s">
        <v>3894</v>
      </c>
      <c r="I322" s="741">
        <v>55.77</v>
      </c>
      <c r="J322" s="741">
        <v>10</v>
      </c>
      <c r="K322" s="742">
        <v>557.70000000000005</v>
      </c>
    </row>
    <row r="323" spans="1:11" ht="14.4" customHeight="1" x14ac:dyDescent="0.3">
      <c r="A323" s="737" t="s">
        <v>560</v>
      </c>
      <c r="B323" s="738" t="s">
        <v>1972</v>
      </c>
      <c r="C323" s="739" t="s">
        <v>574</v>
      </c>
      <c r="D323" s="740" t="s">
        <v>575</v>
      </c>
      <c r="E323" s="739" t="s">
        <v>4069</v>
      </c>
      <c r="F323" s="740" t="s">
        <v>4070</v>
      </c>
      <c r="G323" s="739" t="s">
        <v>3895</v>
      </c>
      <c r="H323" s="739" t="s">
        <v>3896</v>
      </c>
      <c r="I323" s="741">
        <v>1393.92</v>
      </c>
      <c r="J323" s="741">
        <v>2</v>
      </c>
      <c r="K323" s="742">
        <v>2787.84</v>
      </c>
    </row>
    <row r="324" spans="1:11" ht="14.4" customHeight="1" x14ac:dyDescent="0.3">
      <c r="A324" s="737" t="s">
        <v>560</v>
      </c>
      <c r="B324" s="738" t="s">
        <v>1972</v>
      </c>
      <c r="C324" s="739" t="s">
        <v>574</v>
      </c>
      <c r="D324" s="740" t="s">
        <v>575</v>
      </c>
      <c r="E324" s="739" t="s">
        <v>4069</v>
      </c>
      <c r="F324" s="740" t="s">
        <v>4070</v>
      </c>
      <c r="G324" s="739" t="s">
        <v>3897</v>
      </c>
      <c r="H324" s="739" t="s">
        <v>3898</v>
      </c>
      <c r="I324" s="741">
        <v>49.97</v>
      </c>
      <c r="J324" s="741">
        <v>10</v>
      </c>
      <c r="K324" s="742">
        <v>499.73</v>
      </c>
    </row>
    <row r="325" spans="1:11" ht="14.4" customHeight="1" x14ac:dyDescent="0.3">
      <c r="A325" s="737" t="s">
        <v>560</v>
      </c>
      <c r="B325" s="738" t="s">
        <v>1972</v>
      </c>
      <c r="C325" s="739" t="s">
        <v>574</v>
      </c>
      <c r="D325" s="740" t="s">
        <v>575</v>
      </c>
      <c r="E325" s="739" t="s">
        <v>4069</v>
      </c>
      <c r="F325" s="740" t="s">
        <v>4070</v>
      </c>
      <c r="G325" s="739" t="s">
        <v>3899</v>
      </c>
      <c r="H325" s="739" t="s">
        <v>3900</v>
      </c>
      <c r="I325" s="741">
        <v>49.97</v>
      </c>
      <c r="J325" s="741">
        <v>10</v>
      </c>
      <c r="K325" s="742">
        <v>499.73</v>
      </c>
    </row>
    <row r="326" spans="1:11" ht="14.4" customHeight="1" x14ac:dyDescent="0.3">
      <c r="A326" s="737" t="s">
        <v>560</v>
      </c>
      <c r="B326" s="738" t="s">
        <v>1972</v>
      </c>
      <c r="C326" s="739" t="s">
        <v>574</v>
      </c>
      <c r="D326" s="740" t="s">
        <v>575</v>
      </c>
      <c r="E326" s="739" t="s">
        <v>4069</v>
      </c>
      <c r="F326" s="740" t="s">
        <v>4070</v>
      </c>
      <c r="G326" s="739" t="s">
        <v>3901</v>
      </c>
      <c r="H326" s="739" t="s">
        <v>3902</v>
      </c>
      <c r="I326" s="741">
        <v>13.31</v>
      </c>
      <c r="J326" s="741">
        <v>30</v>
      </c>
      <c r="K326" s="742">
        <v>399.3</v>
      </c>
    </row>
    <row r="327" spans="1:11" ht="14.4" customHeight="1" x14ac:dyDescent="0.3">
      <c r="A327" s="737" t="s">
        <v>560</v>
      </c>
      <c r="B327" s="738" t="s">
        <v>1972</v>
      </c>
      <c r="C327" s="739" t="s">
        <v>574</v>
      </c>
      <c r="D327" s="740" t="s">
        <v>575</v>
      </c>
      <c r="E327" s="739" t="s">
        <v>4069</v>
      </c>
      <c r="F327" s="740" t="s">
        <v>4070</v>
      </c>
      <c r="G327" s="739" t="s">
        <v>3349</v>
      </c>
      <c r="H327" s="739" t="s">
        <v>3350</v>
      </c>
      <c r="I327" s="741">
        <v>3.4356250000000004</v>
      </c>
      <c r="J327" s="741">
        <v>2920</v>
      </c>
      <c r="K327" s="742">
        <v>10033.199999999999</v>
      </c>
    </row>
    <row r="328" spans="1:11" ht="14.4" customHeight="1" x14ac:dyDescent="0.3">
      <c r="A328" s="737" t="s">
        <v>560</v>
      </c>
      <c r="B328" s="738" t="s">
        <v>1972</v>
      </c>
      <c r="C328" s="739" t="s">
        <v>574</v>
      </c>
      <c r="D328" s="740" t="s">
        <v>575</v>
      </c>
      <c r="E328" s="739" t="s">
        <v>4069</v>
      </c>
      <c r="F328" s="740" t="s">
        <v>4070</v>
      </c>
      <c r="G328" s="739" t="s">
        <v>3645</v>
      </c>
      <c r="H328" s="739" t="s">
        <v>3646</v>
      </c>
      <c r="I328" s="741">
        <v>6.1083333333333316</v>
      </c>
      <c r="J328" s="741">
        <v>1700</v>
      </c>
      <c r="K328" s="742">
        <v>10387.4</v>
      </c>
    </row>
    <row r="329" spans="1:11" ht="14.4" customHeight="1" x14ac:dyDescent="0.3">
      <c r="A329" s="737" t="s">
        <v>560</v>
      </c>
      <c r="B329" s="738" t="s">
        <v>1972</v>
      </c>
      <c r="C329" s="739" t="s">
        <v>574</v>
      </c>
      <c r="D329" s="740" t="s">
        <v>575</v>
      </c>
      <c r="E329" s="739" t="s">
        <v>4069</v>
      </c>
      <c r="F329" s="740" t="s">
        <v>4070</v>
      </c>
      <c r="G329" s="739" t="s">
        <v>3653</v>
      </c>
      <c r="H329" s="739" t="s">
        <v>3654</v>
      </c>
      <c r="I329" s="741">
        <v>64.13</v>
      </c>
      <c r="J329" s="741">
        <v>1</v>
      </c>
      <c r="K329" s="742">
        <v>64.13</v>
      </c>
    </row>
    <row r="330" spans="1:11" ht="14.4" customHeight="1" x14ac:dyDescent="0.3">
      <c r="A330" s="737" t="s">
        <v>560</v>
      </c>
      <c r="B330" s="738" t="s">
        <v>1972</v>
      </c>
      <c r="C330" s="739" t="s">
        <v>574</v>
      </c>
      <c r="D330" s="740" t="s">
        <v>575</v>
      </c>
      <c r="E330" s="739" t="s">
        <v>4069</v>
      </c>
      <c r="F330" s="740" t="s">
        <v>4070</v>
      </c>
      <c r="G330" s="739" t="s">
        <v>3903</v>
      </c>
      <c r="H330" s="739" t="s">
        <v>3904</v>
      </c>
      <c r="I330" s="741">
        <v>197.96</v>
      </c>
      <c r="J330" s="741">
        <v>20</v>
      </c>
      <c r="K330" s="742">
        <v>3959.12</v>
      </c>
    </row>
    <row r="331" spans="1:11" ht="14.4" customHeight="1" x14ac:dyDescent="0.3">
      <c r="A331" s="737" t="s">
        <v>560</v>
      </c>
      <c r="B331" s="738" t="s">
        <v>1972</v>
      </c>
      <c r="C331" s="739" t="s">
        <v>574</v>
      </c>
      <c r="D331" s="740" t="s">
        <v>575</v>
      </c>
      <c r="E331" s="739" t="s">
        <v>4069</v>
      </c>
      <c r="F331" s="740" t="s">
        <v>4070</v>
      </c>
      <c r="G331" s="739" t="s">
        <v>3905</v>
      </c>
      <c r="H331" s="739" t="s">
        <v>3906</v>
      </c>
      <c r="I331" s="741">
        <v>80.47</v>
      </c>
      <c r="J331" s="741">
        <v>25</v>
      </c>
      <c r="K331" s="742">
        <v>2011.63</v>
      </c>
    </row>
    <row r="332" spans="1:11" ht="14.4" customHeight="1" x14ac:dyDescent="0.3">
      <c r="A332" s="737" t="s">
        <v>560</v>
      </c>
      <c r="B332" s="738" t="s">
        <v>1972</v>
      </c>
      <c r="C332" s="739" t="s">
        <v>574</v>
      </c>
      <c r="D332" s="740" t="s">
        <v>575</v>
      </c>
      <c r="E332" s="739" t="s">
        <v>4069</v>
      </c>
      <c r="F332" s="740" t="s">
        <v>4070</v>
      </c>
      <c r="G332" s="739" t="s">
        <v>3907</v>
      </c>
      <c r="H332" s="739" t="s">
        <v>3908</v>
      </c>
      <c r="I332" s="741">
        <v>197.96</v>
      </c>
      <c r="J332" s="741">
        <v>20</v>
      </c>
      <c r="K332" s="742">
        <v>3959.2</v>
      </c>
    </row>
    <row r="333" spans="1:11" ht="14.4" customHeight="1" x14ac:dyDescent="0.3">
      <c r="A333" s="737" t="s">
        <v>560</v>
      </c>
      <c r="B333" s="738" t="s">
        <v>1972</v>
      </c>
      <c r="C333" s="739" t="s">
        <v>574</v>
      </c>
      <c r="D333" s="740" t="s">
        <v>575</v>
      </c>
      <c r="E333" s="739" t="s">
        <v>4069</v>
      </c>
      <c r="F333" s="740" t="s">
        <v>4070</v>
      </c>
      <c r="G333" s="739" t="s">
        <v>3909</v>
      </c>
      <c r="H333" s="739" t="s">
        <v>3910</v>
      </c>
      <c r="I333" s="741">
        <v>49.97</v>
      </c>
      <c r="J333" s="741">
        <v>10</v>
      </c>
      <c r="K333" s="742">
        <v>499.72</v>
      </c>
    </row>
    <row r="334" spans="1:11" ht="14.4" customHeight="1" x14ac:dyDescent="0.3">
      <c r="A334" s="737" t="s">
        <v>560</v>
      </c>
      <c r="B334" s="738" t="s">
        <v>1972</v>
      </c>
      <c r="C334" s="739" t="s">
        <v>574</v>
      </c>
      <c r="D334" s="740" t="s">
        <v>575</v>
      </c>
      <c r="E334" s="739" t="s">
        <v>4069</v>
      </c>
      <c r="F334" s="740" t="s">
        <v>4070</v>
      </c>
      <c r="G334" s="739" t="s">
        <v>3911</v>
      </c>
      <c r="H334" s="739" t="s">
        <v>3912</v>
      </c>
      <c r="I334" s="741">
        <v>53.286666666666662</v>
      </c>
      <c r="J334" s="741">
        <v>30</v>
      </c>
      <c r="K334" s="742">
        <v>1598.5900000000001</v>
      </c>
    </row>
    <row r="335" spans="1:11" ht="14.4" customHeight="1" x14ac:dyDescent="0.3">
      <c r="A335" s="737" t="s">
        <v>560</v>
      </c>
      <c r="B335" s="738" t="s">
        <v>1972</v>
      </c>
      <c r="C335" s="739" t="s">
        <v>574</v>
      </c>
      <c r="D335" s="740" t="s">
        <v>575</v>
      </c>
      <c r="E335" s="739" t="s">
        <v>4069</v>
      </c>
      <c r="F335" s="740" t="s">
        <v>4070</v>
      </c>
      <c r="G335" s="739" t="s">
        <v>3913</v>
      </c>
      <c r="H335" s="739" t="s">
        <v>3914</v>
      </c>
      <c r="I335" s="741">
        <v>22</v>
      </c>
      <c r="J335" s="741">
        <v>30</v>
      </c>
      <c r="K335" s="742">
        <v>660</v>
      </c>
    </row>
    <row r="336" spans="1:11" ht="14.4" customHeight="1" x14ac:dyDescent="0.3">
      <c r="A336" s="737" t="s">
        <v>560</v>
      </c>
      <c r="B336" s="738" t="s">
        <v>1972</v>
      </c>
      <c r="C336" s="739" t="s">
        <v>574</v>
      </c>
      <c r="D336" s="740" t="s">
        <v>575</v>
      </c>
      <c r="E336" s="739" t="s">
        <v>4069</v>
      </c>
      <c r="F336" s="740" t="s">
        <v>4070</v>
      </c>
      <c r="G336" s="739" t="s">
        <v>3667</v>
      </c>
      <c r="H336" s="739" t="s">
        <v>3668</v>
      </c>
      <c r="I336" s="741">
        <v>21.998571428571431</v>
      </c>
      <c r="J336" s="741">
        <v>210</v>
      </c>
      <c r="K336" s="742">
        <v>4619.7</v>
      </c>
    </row>
    <row r="337" spans="1:11" ht="14.4" customHeight="1" x14ac:dyDescent="0.3">
      <c r="A337" s="737" t="s">
        <v>560</v>
      </c>
      <c r="B337" s="738" t="s">
        <v>1972</v>
      </c>
      <c r="C337" s="739" t="s">
        <v>574</v>
      </c>
      <c r="D337" s="740" t="s">
        <v>575</v>
      </c>
      <c r="E337" s="739" t="s">
        <v>4069</v>
      </c>
      <c r="F337" s="740" t="s">
        <v>4070</v>
      </c>
      <c r="G337" s="739" t="s">
        <v>3675</v>
      </c>
      <c r="H337" s="739" t="s">
        <v>3676</v>
      </c>
      <c r="I337" s="741">
        <v>1.8783333333333332</v>
      </c>
      <c r="J337" s="741">
        <v>1250</v>
      </c>
      <c r="K337" s="742">
        <v>2347.5</v>
      </c>
    </row>
    <row r="338" spans="1:11" ht="14.4" customHeight="1" x14ac:dyDescent="0.3">
      <c r="A338" s="737" t="s">
        <v>560</v>
      </c>
      <c r="B338" s="738" t="s">
        <v>1972</v>
      </c>
      <c r="C338" s="739" t="s">
        <v>574</v>
      </c>
      <c r="D338" s="740" t="s">
        <v>575</v>
      </c>
      <c r="E338" s="739" t="s">
        <v>4069</v>
      </c>
      <c r="F338" s="740" t="s">
        <v>4070</v>
      </c>
      <c r="G338" s="739" t="s">
        <v>3915</v>
      </c>
      <c r="H338" s="739" t="s">
        <v>3916</v>
      </c>
      <c r="I338" s="741">
        <v>13.31</v>
      </c>
      <c r="J338" s="741">
        <v>50</v>
      </c>
      <c r="K338" s="742">
        <v>665.5</v>
      </c>
    </row>
    <row r="339" spans="1:11" ht="14.4" customHeight="1" x14ac:dyDescent="0.3">
      <c r="A339" s="737" t="s">
        <v>560</v>
      </c>
      <c r="B339" s="738" t="s">
        <v>1972</v>
      </c>
      <c r="C339" s="739" t="s">
        <v>574</v>
      </c>
      <c r="D339" s="740" t="s">
        <v>575</v>
      </c>
      <c r="E339" s="739" t="s">
        <v>4069</v>
      </c>
      <c r="F339" s="740" t="s">
        <v>4070</v>
      </c>
      <c r="G339" s="739" t="s">
        <v>3917</v>
      </c>
      <c r="H339" s="739" t="s">
        <v>3918</v>
      </c>
      <c r="I339" s="741">
        <v>105.03</v>
      </c>
      <c r="J339" s="741">
        <v>10</v>
      </c>
      <c r="K339" s="742">
        <v>1050.3</v>
      </c>
    </row>
    <row r="340" spans="1:11" ht="14.4" customHeight="1" x14ac:dyDescent="0.3">
      <c r="A340" s="737" t="s">
        <v>560</v>
      </c>
      <c r="B340" s="738" t="s">
        <v>1972</v>
      </c>
      <c r="C340" s="739" t="s">
        <v>574</v>
      </c>
      <c r="D340" s="740" t="s">
        <v>575</v>
      </c>
      <c r="E340" s="739" t="s">
        <v>4069</v>
      </c>
      <c r="F340" s="740" t="s">
        <v>4070</v>
      </c>
      <c r="G340" s="739" t="s">
        <v>3919</v>
      </c>
      <c r="H340" s="739" t="s">
        <v>3920</v>
      </c>
      <c r="I340" s="741">
        <v>1452</v>
      </c>
      <c r="J340" s="741">
        <v>4</v>
      </c>
      <c r="K340" s="742">
        <v>5808</v>
      </c>
    </row>
    <row r="341" spans="1:11" ht="14.4" customHeight="1" x14ac:dyDescent="0.3">
      <c r="A341" s="737" t="s">
        <v>560</v>
      </c>
      <c r="B341" s="738" t="s">
        <v>1972</v>
      </c>
      <c r="C341" s="739" t="s">
        <v>574</v>
      </c>
      <c r="D341" s="740" t="s">
        <v>575</v>
      </c>
      <c r="E341" s="739" t="s">
        <v>4069</v>
      </c>
      <c r="F341" s="740" t="s">
        <v>4070</v>
      </c>
      <c r="G341" s="739" t="s">
        <v>3921</v>
      </c>
      <c r="H341" s="739" t="s">
        <v>3922</v>
      </c>
      <c r="I341" s="741">
        <v>21.997777777777777</v>
      </c>
      <c r="J341" s="741">
        <v>310</v>
      </c>
      <c r="K341" s="742">
        <v>6819.4</v>
      </c>
    </row>
    <row r="342" spans="1:11" ht="14.4" customHeight="1" x14ac:dyDescent="0.3">
      <c r="A342" s="737" t="s">
        <v>560</v>
      </c>
      <c r="B342" s="738" t="s">
        <v>1972</v>
      </c>
      <c r="C342" s="739" t="s">
        <v>574</v>
      </c>
      <c r="D342" s="740" t="s">
        <v>575</v>
      </c>
      <c r="E342" s="739" t="s">
        <v>4069</v>
      </c>
      <c r="F342" s="740" t="s">
        <v>4070</v>
      </c>
      <c r="G342" s="739" t="s">
        <v>3923</v>
      </c>
      <c r="H342" s="739" t="s">
        <v>3924</v>
      </c>
      <c r="I342" s="741">
        <v>22</v>
      </c>
      <c r="J342" s="741">
        <v>70</v>
      </c>
      <c r="K342" s="742">
        <v>1540</v>
      </c>
    </row>
    <row r="343" spans="1:11" ht="14.4" customHeight="1" x14ac:dyDescent="0.3">
      <c r="A343" s="737" t="s">
        <v>560</v>
      </c>
      <c r="B343" s="738" t="s">
        <v>1972</v>
      </c>
      <c r="C343" s="739" t="s">
        <v>574</v>
      </c>
      <c r="D343" s="740" t="s">
        <v>575</v>
      </c>
      <c r="E343" s="739" t="s">
        <v>4069</v>
      </c>
      <c r="F343" s="740" t="s">
        <v>4070</v>
      </c>
      <c r="G343" s="739" t="s">
        <v>3925</v>
      </c>
      <c r="H343" s="739" t="s">
        <v>3926</v>
      </c>
      <c r="I343" s="741">
        <v>13.31</v>
      </c>
      <c r="J343" s="741">
        <v>50</v>
      </c>
      <c r="K343" s="742">
        <v>665.48</v>
      </c>
    </row>
    <row r="344" spans="1:11" ht="14.4" customHeight="1" x14ac:dyDescent="0.3">
      <c r="A344" s="737" t="s">
        <v>560</v>
      </c>
      <c r="B344" s="738" t="s">
        <v>1972</v>
      </c>
      <c r="C344" s="739" t="s">
        <v>574</v>
      </c>
      <c r="D344" s="740" t="s">
        <v>575</v>
      </c>
      <c r="E344" s="739" t="s">
        <v>4081</v>
      </c>
      <c r="F344" s="740" t="s">
        <v>4082</v>
      </c>
      <c r="G344" s="739" t="s">
        <v>3729</v>
      </c>
      <c r="H344" s="739" t="s">
        <v>3730</v>
      </c>
      <c r="I344" s="741">
        <v>9.0766666666666662</v>
      </c>
      <c r="J344" s="741">
        <v>2650</v>
      </c>
      <c r="K344" s="742">
        <v>24642.5</v>
      </c>
    </row>
    <row r="345" spans="1:11" ht="14.4" customHeight="1" x14ac:dyDescent="0.3">
      <c r="A345" s="737" t="s">
        <v>560</v>
      </c>
      <c r="B345" s="738" t="s">
        <v>1972</v>
      </c>
      <c r="C345" s="739" t="s">
        <v>574</v>
      </c>
      <c r="D345" s="740" t="s">
        <v>575</v>
      </c>
      <c r="E345" s="739" t="s">
        <v>4081</v>
      </c>
      <c r="F345" s="740" t="s">
        <v>4082</v>
      </c>
      <c r="G345" s="739" t="s">
        <v>3731</v>
      </c>
      <c r="H345" s="739" t="s">
        <v>3732</v>
      </c>
      <c r="I345" s="741">
        <v>16.451666666666668</v>
      </c>
      <c r="J345" s="741">
        <v>210</v>
      </c>
      <c r="K345" s="742">
        <v>3455</v>
      </c>
    </row>
    <row r="346" spans="1:11" ht="14.4" customHeight="1" x14ac:dyDescent="0.3">
      <c r="A346" s="737" t="s">
        <v>560</v>
      </c>
      <c r="B346" s="738" t="s">
        <v>1972</v>
      </c>
      <c r="C346" s="739" t="s">
        <v>574</v>
      </c>
      <c r="D346" s="740" t="s">
        <v>575</v>
      </c>
      <c r="E346" s="739" t="s">
        <v>4071</v>
      </c>
      <c r="F346" s="740" t="s">
        <v>4072</v>
      </c>
      <c r="G346" s="739" t="s">
        <v>3743</v>
      </c>
      <c r="H346" s="739" t="s">
        <v>3744</v>
      </c>
      <c r="I346" s="741">
        <v>0.3066666666666667</v>
      </c>
      <c r="J346" s="741">
        <v>1500</v>
      </c>
      <c r="K346" s="742">
        <v>460</v>
      </c>
    </row>
    <row r="347" spans="1:11" ht="14.4" customHeight="1" x14ac:dyDescent="0.3">
      <c r="A347" s="737" t="s">
        <v>560</v>
      </c>
      <c r="B347" s="738" t="s">
        <v>1972</v>
      </c>
      <c r="C347" s="739" t="s">
        <v>574</v>
      </c>
      <c r="D347" s="740" t="s">
        <v>575</v>
      </c>
      <c r="E347" s="739" t="s">
        <v>4071</v>
      </c>
      <c r="F347" s="740" t="s">
        <v>4072</v>
      </c>
      <c r="G347" s="739" t="s">
        <v>3353</v>
      </c>
      <c r="H347" s="739" t="s">
        <v>3354</v>
      </c>
      <c r="I347" s="741">
        <v>0.30499999999999999</v>
      </c>
      <c r="J347" s="741">
        <v>600</v>
      </c>
      <c r="K347" s="742">
        <v>184</v>
      </c>
    </row>
    <row r="348" spans="1:11" ht="14.4" customHeight="1" x14ac:dyDescent="0.3">
      <c r="A348" s="737" t="s">
        <v>560</v>
      </c>
      <c r="B348" s="738" t="s">
        <v>1972</v>
      </c>
      <c r="C348" s="739" t="s">
        <v>574</v>
      </c>
      <c r="D348" s="740" t="s">
        <v>575</v>
      </c>
      <c r="E348" s="739" t="s">
        <v>4071</v>
      </c>
      <c r="F348" s="740" t="s">
        <v>4072</v>
      </c>
      <c r="G348" s="739" t="s">
        <v>3927</v>
      </c>
      <c r="H348" s="739" t="s">
        <v>3928</v>
      </c>
      <c r="I348" s="741">
        <v>48.82</v>
      </c>
      <c r="J348" s="741">
        <v>75</v>
      </c>
      <c r="K348" s="742">
        <v>3661.59</v>
      </c>
    </row>
    <row r="349" spans="1:11" ht="14.4" customHeight="1" x14ac:dyDescent="0.3">
      <c r="A349" s="737" t="s">
        <v>560</v>
      </c>
      <c r="B349" s="738" t="s">
        <v>1972</v>
      </c>
      <c r="C349" s="739" t="s">
        <v>574</v>
      </c>
      <c r="D349" s="740" t="s">
        <v>575</v>
      </c>
      <c r="E349" s="739" t="s">
        <v>4071</v>
      </c>
      <c r="F349" s="740" t="s">
        <v>4072</v>
      </c>
      <c r="G349" s="739" t="s">
        <v>3355</v>
      </c>
      <c r="H349" s="739" t="s">
        <v>3356</v>
      </c>
      <c r="I349" s="741">
        <v>0.50124999999999997</v>
      </c>
      <c r="J349" s="741">
        <v>3700</v>
      </c>
      <c r="K349" s="742">
        <v>1853</v>
      </c>
    </row>
    <row r="350" spans="1:11" ht="14.4" customHeight="1" x14ac:dyDescent="0.3">
      <c r="A350" s="737" t="s">
        <v>560</v>
      </c>
      <c r="B350" s="738" t="s">
        <v>1972</v>
      </c>
      <c r="C350" s="739" t="s">
        <v>574</v>
      </c>
      <c r="D350" s="740" t="s">
        <v>575</v>
      </c>
      <c r="E350" s="739" t="s">
        <v>4071</v>
      </c>
      <c r="F350" s="740" t="s">
        <v>4072</v>
      </c>
      <c r="G350" s="739" t="s">
        <v>3929</v>
      </c>
      <c r="H350" s="739" t="s">
        <v>3930</v>
      </c>
      <c r="I350" s="741">
        <v>48.823333333333331</v>
      </c>
      <c r="J350" s="741">
        <v>100</v>
      </c>
      <c r="K350" s="742">
        <v>4882.2700000000004</v>
      </c>
    </row>
    <row r="351" spans="1:11" ht="14.4" customHeight="1" x14ac:dyDescent="0.3">
      <c r="A351" s="737" t="s">
        <v>560</v>
      </c>
      <c r="B351" s="738" t="s">
        <v>1972</v>
      </c>
      <c r="C351" s="739" t="s">
        <v>574</v>
      </c>
      <c r="D351" s="740" t="s">
        <v>575</v>
      </c>
      <c r="E351" s="739" t="s">
        <v>4071</v>
      </c>
      <c r="F351" s="740" t="s">
        <v>4072</v>
      </c>
      <c r="G351" s="739" t="s">
        <v>3931</v>
      </c>
      <c r="H351" s="739" t="s">
        <v>3932</v>
      </c>
      <c r="I351" s="741">
        <v>48.82</v>
      </c>
      <c r="J351" s="741">
        <v>25</v>
      </c>
      <c r="K351" s="742">
        <v>1220.5899999999999</v>
      </c>
    </row>
    <row r="352" spans="1:11" ht="14.4" customHeight="1" x14ac:dyDescent="0.3">
      <c r="A352" s="737" t="s">
        <v>560</v>
      </c>
      <c r="B352" s="738" t="s">
        <v>1972</v>
      </c>
      <c r="C352" s="739" t="s">
        <v>574</v>
      </c>
      <c r="D352" s="740" t="s">
        <v>575</v>
      </c>
      <c r="E352" s="739" t="s">
        <v>4071</v>
      </c>
      <c r="F352" s="740" t="s">
        <v>4072</v>
      </c>
      <c r="G352" s="739" t="s">
        <v>3933</v>
      </c>
      <c r="H352" s="739" t="s">
        <v>3934</v>
      </c>
      <c r="I352" s="741">
        <v>140.11000000000001</v>
      </c>
      <c r="J352" s="741">
        <v>50</v>
      </c>
      <c r="K352" s="742">
        <v>7005.3</v>
      </c>
    </row>
    <row r="353" spans="1:11" ht="14.4" customHeight="1" x14ac:dyDescent="0.3">
      <c r="A353" s="737" t="s">
        <v>560</v>
      </c>
      <c r="B353" s="738" t="s">
        <v>1972</v>
      </c>
      <c r="C353" s="739" t="s">
        <v>574</v>
      </c>
      <c r="D353" s="740" t="s">
        <v>575</v>
      </c>
      <c r="E353" s="739" t="s">
        <v>4071</v>
      </c>
      <c r="F353" s="740" t="s">
        <v>4072</v>
      </c>
      <c r="G353" s="739" t="s">
        <v>3935</v>
      </c>
      <c r="H353" s="739" t="s">
        <v>3936</v>
      </c>
      <c r="I353" s="741">
        <v>48.82</v>
      </c>
      <c r="J353" s="741">
        <v>25</v>
      </c>
      <c r="K353" s="742">
        <v>1220.5899999999999</v>
      </c>
    </row>
    <row r="354" spans="1:11" ht="14.4" customHeight="1" x14ac:dyDescent="0.3">
      <c r="A354" s="737" t="s">
        <v>560</v>
      </c>
      <c r="B354" s="738" t="s">
        <v>1972</v>
      </c>
      <c r="C354" s="739" t="s">
        <v>574</v>
      </c>
      <c r="D354" s="740" t="s">
        <v>575</v>
      </c>
      <c r="E354" s="739" t="s">
        <v>4071</v>
      </c>
      <c r="F354" s="740" t="s">
        <v>4072</v>
      </c>
      <c r="G354" s="739" t="s">
        <v>3937</v>
      </c>
      <c r="H354" s="739" t="s">
        <v>3938</v>
      </c>
      <c r="I354" s="741">
        <v>1.51</v>
      </c>
      <c r="J354" s="741">
        <v>2500</v>
      </c>
      <c r="K354" s="742">
        <v>3778</v>
      </c>
    </row>
    <row r="355" spans="1:11" ht="14.4" customHeight="1" x14ac:dyDescent="0.3">
      <c r="A355" s="737" t="s">
        <v>560</v>
      </c>
      <c r="B355" s="738" t="s">
        <v>1972</v>
      </c>
      <c r="C355" s="739" t="s">
        <v>574</v>
      </c>
      <c r="D355" s="740" t="s">
        <v>575</v>
      </c>
      <c r="E355" s="739" t="s">
        <v>4071</v>
      </c>
      <c r="F355" s="740" t="s">
        <v>4072</v>
      </c>
      <c r="G355" s="739" t="s">
        <v>3939</v>
      </c>
      <c r="H355" s="739" t="s">
        <v>3940</v>
      </c>
      <c r="I355" s="741">
        <v>180.44</v>
      </c>
      <c r="J355" s="741">
        <v>25</v>
      </c>
      <c r="K355" s="742">
        <v>4510.88</v>
      </c>
    </row>
    <row r="356" spans="1:11" ht="14.4" customHeight="1" x14ac:dyDescent="0.3">
      <c r="A356" s="737" t="s">
        <v>560</v>
      </c>
      <c r="B356" s="738" t="s">
        <v>1972</v>
      </c>
      <c r="C356" s="739" t="s">
        <v>574</v>
      </c>
      <c r="D356" s="740" t="s">
        <v>575</v>
      </c>
      <c r="E356" s="739" t="s">
        <v>4071</v>
      </c>
      <c r="F356" s="740" t="s">
        <v>4072</v>
      </c>
      <c r="G356" s="739" t="s">
        <v>3941</v>
      </c>
      <c r="H356" s="739" t="s">
        <v>3942</v>
      </c>
      <c r="I356" s="741">
        <v>101.58</v>
      </c>
      <c r="J356" s="741">
        <v>25</v>
      </c>
      <c r="K356" s="742">
        <v>2539.4899999999998</v>
      </c>
    </row>
    <row r="357" spans="1:11" ht="14.4" customHeight="1" x14ac:dyDescent="0.3">
      <c r="A357" s="737" t="s">
        <v>560</v>
      </c>
      <c r="B357" s="738" t="s">
        <v>1972</v>
      </c>
      <c r="C357" s="739" t="s">
        <v>574</v>
      </c>
      <c r="D357" s="740" t="s">
        <v>575</v>
      </c>
      <c r="E357" s="739" t="s">
        <v>4071</v>
      </c>
      <c r="F357" s="740" t="s">
        <v>4072</v>
      </c>
      <c r="G357" s="739" t="s">
        <v>3359</v>
      </c>
      <c r="H357" s="739" t="s">
        <v>3360</v>
      </c>
      <c r="I357" s="741">
        <v>261.36</v>
      </c>
      <c r="J357" s="741">
        <v>50</v>
      </c>
      <c r="K357" s="742">
        <v>13068</v>
      </c>
    </row>
    <row r="358" spans="1:11" ht="14.4" customHeight="1" x14ac:dyDescent="0.3">
      <c r="A358" s="737" t="s">
        <v>560</v>
      </c>
      <c r="B358" s="738" t="s">
        <v>1972</v>
      </c>
      <c r="C358" s="739" t="s">
        <v>574</v>
      </c>
      <c r="D358" s="740" t="s">
        <v>575</v>
      </c>
      <c r="E358" s="739" t="s">
        <v>4071</v>
      </c>
      <c r="F358" s="740" t="s">
        <v>4072</v>
      </c>
      <c r="G358" s="739" t="s">
        <v>3943</v>
      </c>
      <c r="H358" s="739" t="s">
        <v>3944</v>
      </c>
      <c r="I358" s="741">
        <v>113.26</v>
      </c>
      <c r="J358" s="741">
        <v>20</v>
      </c>
      <c r="K358" s="742">
        <v>2265.12</v>
      </c>
    </row>
    <row r="359" spans="1:11" ht="14.4" customHeight="1" x14ac:dyDescent="0.3">
      <c r="A359" s="737" t="s">
        <v>560</v>
      </c>
      <c r="B359" s="738" t="s">
        <v>1972</v>
      </c>
      <c r="C359" s="739" t="s">
        <v>574</v>
      </c>
      <c r="D359" s="740" t="s">
        <v>575</v>
      </c>
      <c r="E359" s="739" t="s">
        <v>4071</v>
      </c>
      <c r="F359" s="740" t="s">
        <v>4072</v>
      </c>
      <c r="G359" s="739" t="s">
        <v>3945</v>
      </c>
      <c r="H359" s="739" t="s">
        <v>3946</v>
      </c>
      <c r="I359" s="741">
        <v>113.26</v>
      </c>
      <c r="J359" s="741">
        <v>20</v>
      </c>
      <c r="K359" s="742">
        <v>2265.12</v>
      </c>
    </row>
    <row r="360" spans="1:11" ht="14.4" customHeight="1" x14ac:dyDescent="0.3">
      <c r="A360" s="737" t="s">
        <v>560</v>
      </c>
      <c r="B360" s="738" t="s">
        <v>1972</v>
      </c>
      <c r="C360" s="739" t="s">
        <v>574</v>
      </c>
      <c r="D360" s="740" t="s">
        <v>575</v>
      </c>
      <c r="E360" s="739" t="s">
        <v>4071</v>
      </c>
      <c r="F360" s="740" t="s">
        <v>4072</v>
      </c>
      <c r="G360" s="739" t="s">
        <v>3947</v>
      </c>
      <c r="H360" s="739" t="s">
        <v>3948</v>
      </c>
      <c r="I360" s="741">
        <v>319.2</v>
      </c>
      <c r="J360" s="741">
        <v>20</v>
      </c>
      <c r="K360" s="742">
        <v>6383.9400000000005</v>
      </c>
    </row>
    <row r="361" spans="1:11" ht="14.4" customHeight="1" x14ac:dyDescent="0.3">
      <c r="A361" s="737" t="s">
        <v>560</v>
      </c>
      <c r="B361" s="738" t="s">
        <v>1972</v>
      </c>
      <c r="C361" s="739" t="s">
        <v>574</v>
      </c>
      <c r="D361" s="740" t="s">
        <v>575</v>
      </c>
      <c r="E361" s="739" t="s">
        <v>4073</v>
      </c>
      <c r="F361" s="740" t="s">
        <v>4074</v>
      </c>
      <c r="G361" s="739" t="s">
        <v>3367</v>
      </c>
      <c r="H361" s="739" t="s">
        <v>3368</v>
      </c>
      <c r="I361" s="741">
        <v>0.68999999999999972</v>
      </c>
      <c r="J361" s="741">
        <v>11600</v>
      </c>
      <c r="K361" s="742">
        <v>8004</v>
      </c>
    </row>
    <row r="362" spans="1:11" ht="14.4" customHeight="1" x14ac:dyDescent="0.3">
      <c r="A362" s="737" t="s">
        <v>560</v>
      </c>
      <c r="B362" s="738" t="s">
        <v>1972</v>
      </c>
      <c r="C362" s="739" t="s">
        <v>574</v>
      </c>
      <c r="D362" s="740" t="s">
        <v>575</v>
      </c>
      <c r="E362" s="739" t="s">
        <v>4073</v>
      </c>
      <c r="F362" s="740" t="s">
        <v>4074</v>
      </c>
      <c r="G362" s="739" t="s">
        <v>3755</v>
      </c>
      <c r="H362" s="739" t="s">
        <v>3756</v>
      </c>
      <c r="I362" s="741">
        <v>0.68899999999999983</v>
      </c>
      <c r="J362" s="741">
        <v>5600</v>
      </c>
      <c r="K362" s="742">
        <v>3856</v>
      </c>
    </row>
    <row r="363" spans="1:11" ht="14.4" customHeight="1" x14ac:dyDescent="0.3">
      <c r="A363" s="737" t="s">
        <v>560</v>
      </c>
      <c r="B363" s="738" t="s">
        <v>1972</v>
      </c>
      <c r="C363" s="739" t="s">
        <v>574</v>
      </c>
      <c r="D363" s="740" t="s">
        <v>575</v>
      </c>
      <c r="E363" s="739" t="s">
        <v>4073</v>
      </c>
      <c r="F363" s="740" t="s">
        <v>4074</v>
      </c>
      <c r="G363" s="739" t="s">
        <v>3757</v>
      </c>
      <c r="H363" s="739" t="s">
        <v>3758</v>
      </c>
      <c r="I363" s="741">
        <v>0.68999999999999984</v>
      </c>
      <c r="J363" s="741">
        <v>8600</v>
      </c>
      <c r="K363" s="742">
        <v>5934</v>
      </c>
    </row>
    <row r="364" spans="1:11" ht="14.4" customHeight="1" x14ac:dyDescent="0.3">
      <c r="A364" s="737" t="s">
        <v>560</v>
      </c>
      <c r="B364" s="738" t="s">
        <v>1972</v>
      </c>
      <c r="C364" s="739" t="s">
        <v>574</v>
      </c>
      <c r="D364" s="740" t="s">
        <v>575</v>
      </c>
      <c r="E364" s="739" t="s">
        <v>4085</v>
      </c>
      <c r="F364" s="740" t="s">
        <v>4086</v>
      </c>
      <c r="G364" s="739" t="s">
        <v>3777</v>
      </c>
      <c r="H364" s="739" t="s">
        <v>3778</v>
      </c>
      <c r="I364" s="741">
        <v>152.46</v>
      </c>
      <c r="J364" s="741">
        <v>3</v>
      </c>
      <c r="K364" s="742">
        <v>457.38</v>
      </c>
    </row>
    <row r="365" spans="1:11" ht="14.4" customHeight="1" x14ac:dyDescent="0.3">
      <c r="A365" s="737" t="s">
        <v>560</v>
      </c>
      <c r="B365" s="738" t="s">
        <v>1972</v>
      </c>
      <c r="C365" s="739" t="s">
        <v>574</v>
      </c>
      <c r="D365" s="740" t="s">
        <v>575</v>
      </c>
      <c r="E365" s="739" t="s">
        <v>4089</v>
      </c>
      <c r="F365" s="740" t="s">
        <v>4090</v>
      </c>
      <c r="G365" s="739" t="s">
        <v>3949</v>
      </c>
      <c r="H365" s="739" t="s">
        <v>3950</v>
      </c>
      <c r="I365" s="741">
        <v>15.61</v>
      </c>
      <c r="J365" s="741">
        <v>90</v>
      </c>
      <c r="K365" s="742">
        <v>1404.8999999999999</v>
      </c>
    </row>
    <row r="366" spans="1:11" ht="14.4" customHeight="1" x14ac:dyDescent="0.3">
      <c r="A366" s="737" t="s">
        <v>560</v>
      </c>
      <c r="B366" s="738" t="s">
        <v>1972</v>
      </c>
      <c r="C366" s="739" t="s">
        <v>574</v>
      </c>
      <c r="D366" s="740" t="s">
        <v>575</v>
      </c>
      <c r="E366" s="739" t="s">
        <v>4089</v>
      </c>
      <c r="F366" s="740" t="s">
        <v>4090</v>
      </c>
      <c r="G366" s="739" t="s">
        <v>3951</v>
      </c>
      <c r="H366" s="739" t="s">
        <v>3952</v>
      </c>
      <c r="I366" s="741">
        <v>36.827999999999996</v>
      </c>
      <c r="J366" s="741">
        <v>100</v>
      </c>
      <c r="K366" s="742">
        <v>3683.01</v>
      </c>
    </row>
    <row r="367" spans="1:11" ht="14.4" customHeight="1" x14ac:dyDescent="0.3">
      <c r="A367" s="737" t="s">
        <v>560</v>
      </c>
      <c r="B367" s="738" t="s">
        <v>1972</v>
      </c>
      <c r="C367" s="739" t="s">
        <v>574</v>
      </c>
      <c r="D367" s="740" t="s">
        <v>575</v>
      </c>
      <c r="E367" s="739" t="s">
        <v>4089</v>
      </c>
      <c r="F367" s="740" t="s">
        <v>4090</v>
      </c>
      <c r="G367" s="739" t="s">
        <v>3953</v>
      </c>
      <c r="H367" s="739" t="s">
        <v>3954</v>
      </c>
      <c r="I367" s="741">
        <v>15.21</v>
      </c>
      <c r="J367" s="741">
        <v>100</v>
      </c>
      <c r="K367" s="742">
        <v>1520.9099999999999</v>
      </c>
    </row>
    <row r="368" spans="1:11" ht="14.4" customHeight="1" x14ac:dyDescent="0.3">
      <c r="A368" s="737" t="s">
        <v>560</v>
      </c>
      <c r="B368" s="738" t="s">
        <v>1972</v>
      </c>
      <c r="C368" s="739" t="s">
        <v>574</v>
      </c>
      <c r="D368" s="740" t="s">
        <v>575</v>
      </c>
      <c r="E368" s="739" t="s">
        <v>4089</v>
      </c>
      <c r="F368" s="740" t="s">
        <v>4090</v>
      </c>
      <c r="G368" s="739" t="s">
        <v>3955</v>
      </c>
      <c r="H368" s="739" t="s">
        <v>3956</v>
      </c>
      <c r="I368" s="741">
        <v>104.06</v>
      </c>
      <c r="J368" s="741">
        <v>30</v>
      </c>
      <c r="K368" s="742">
        <v>3121.7999999999997</v>
      </c>
    </row>
    <row r="369" spans="1:11" ht="14.4" customHeight="1" x14ac:dyDescent="0.3">
      <c r="A369" s="737" t="s">
        <v>560</v>
      </c>
      <c r="B369" s="738" t="s">
        <v>1972</v>
      </c>
      <c r="C369" s="739" t="s">
        <v>574</v>
      </c>
      <c r="D369" s="740" t="s">
        <v>575</v>
      </c>
      <c r="E369" s="739" t="s">
        <v>4089</v>
      </c>
      <c r="F369" s="740" t="s">
        <v>4090</v>
      </c>
      <c r="G369" s="739" t="s">
        <v>3957</v>
      </c>
      <c r="H369" s="739" t="s">
        <v>3958</v>
      </c>
      <c r="I369" s="741">
        <v>119.99625</v>
      </c>
      <c r="J369" s="741">
        <v>425</v>
      </c>
      <c r="K369" s="742">
        <v>50998.380000000005</v>
      </c>
    </row>
    <row r="370" spans="1:11" ht="14.4" customHeight="1" x14ac:dyDescent="0.3">
      <c r="A370" s="737" t="s">
        <v>560</v>
      </c>
      <c r="B370" s="738" t="s">
        <v>1972</v>
      </c>
      <c r="C370" s="739" t="s">
        <v>574</v>
      </c>
      <c r="D370" s="740" t="s">
        <v>575</v>
      </c>
      <c r="E370" s="739" t="s">
        <v>4089</v>
      </c>
      <c r="F370" s="740" t="s">
        <v>4090</v>
      </c>
      <c r="G370" s="739" t="s">
        <v>3959</v>
      </c>
      <c r="H370" s="739" t="s">
        <v>3960</v>
      </c>
      <c r="I370" s="741">
        <v>240.93</v>
      </c>
      <c r="J370" s="741">
        <v>10</v>
      </c>
      <c r="K370" s="742">
        <v>2409.3000000000002</v>
      </c>
    </row>
    <row r="371" spans="1:11" ht="14.4" customHeight="1" x14ac:dyDescent="0.3">
      <c r="A371" s="737" t="s">
        <v>560</v>
      </c>
      <c r="B371" s="738" t="s">
        <v>1972</v>
      </c>
      <c r="C371" s="739" t="s">
        <v>574</v>
      </c>
      <c r="D371" s="740" t="s">
        <v>575</v>
      </c>
      <c r="E371" s="739" t="s">
        <v>4089</v>
      </c>
      <c r="F371" s="740" t="s">
        <v>4090</v>
      </c>
      <c r="G371" s="739" t="s">
        <v>3961</v>
      </c>
      <c r="H371" s="739" t="s">
        <v>3962</v>
      </c>
      <c r="I371" s="741">
        <v>209.37</v>
      </c>
      <c r="J371" s="741">
        <v>10</v>
      </c>
      <c r="K371" s="742">
        <v>2093.6999999999998</v>
      </c>
    </row>
    <row r="372" spans="1:11" ht="14.4" customHeight="1" x14ac:dyDescent="0.3">
      <c r="A372" s="737" t="s">
        <v>560</v>
      </c>
      <c r="B372" s="738" t="s">
        <v>1972</v>
      </c>
      <c r="C372" s="739" t="s">
        <v>574</v>
      </c>
      <c r="D372" s="740" t="s">
        <v>575</v>
      </c>
      <c r="E372" s="739" t="s">
        <v>4089</v>
      </c>
      <c r="F372" s="740" t="s">
        <v>4090</v>
      </c>
      <c r="G372" s="739" t="s">
        <v>3963</v>
      </c>
      <c r="H372" s="739" t="s">
        <v>3964</v>
      </c>
      <c r="I372" s="741">
        <v>104.06</v>
      </c>
      <c r="J372" s="741">
        <v>190</v>
      </c>
      <c r="K372" s="742">
        <v>19771.400000000001</v>
      </c>
    </row>
    <row r="373" spans="1:11" ht="14.4" customHeight="1" x14ac:dyDescent="0.3">
      <c r="A373" s="737" t="s">
        <v>560</v>
      </c>
      <c r="B373" s="738" t="s">
        <v>1972</v>
      </c>
      <c r="C373" s="739" t="s">
        <v>574</v>
      </c>
      <c r="D373" s="740" t="s">
        <v>575</v>
      </c>
      <c r="E373" s="739" t="s">
        <v>4089</v>
      </c>
      <c r="F373" s="740" t="s">
        <v>4090</v>
      </c>
      <c r="G373" s="739" t="s">
        <v>3965</v>
      </c>
      <c r="H373" s="739" t="s">
        <v>3966</v>
      </c>
      <c r="I373" s="741">
        <v>104.05999999999999</v>
      </c>
      <c r="J373" s="741">
        <v>220</v>
      </c>
      <c r="K373" s="742">
        <v>22893.199999999997</v>
      </c>
    </row>
    <row r="374" spans="1:11" ht="14.4" customHeight="1" x14ac:dyDescent="0.3">
      <c r="A374" s="737" t="s">
        <v>560</v>
      </c>
      <c r="B374" s="738" t="s">
        <v>1972</v>
      </c>
      <c r="C374" s="739" t="s">
        <v>574</v>
      </c>
      <c r="D374" s="740" t="s">
        <v>575</v>
      </c>
      <c r="E374" s="739" t="s">
        <v>4089</v>
      </c>
      <c r="F374" s="740" t="s">
        <v>4090</v>
      </c>
      <c r="G374" s="739" t="s">
        <v>3967</v>
      </c>
      <c r="H374" s="739" t="s">
        <v>3968</v>
      </c>
      <c r="I374" s="741">
        <v>209.36</v>
      </c>
      <c r="J374" s="741">
        <v>10</v>
      </c>
      <c r="K374" s="742">
        <v>2093.63</v>
      </c>
    </row>
    <row r="375" spans="1:11" ht="14.4" customHeight="1" x14ac:dyDescent="0.3">
      <c r="A375" s="737" t="s">
        <v>560</v>
      </c>
      <c r="B375" s="738" t="s">
        <v>1972</v>
      </c>
      <c r="C375" s="739" t="s">
        <v>574</v>
      </c>
      <c r="D375" s="740" t="s">
        <v>575</v>
      </c>
      <c r="E375" s="739" t="s">
        <v>4089</v>
      </c>
      <c r="F375" s="740" t="s">
        <v>4090</v>
      </c>
      <c r="G375" s="739" t="s">
        <v>3969</v>
      </c>
      <c r="H375" s="739" t="s">
        <v>3970</v>
      </c>
      <c r="I375" s="741">
        <v>371.8</v>
      </c>
      <c r="J375" s="741">
        <v>2</v>
      </c>
      <c r="K375" s="742">
        <v>743.6</v>
      </c>
    </row>
    <row r="376" spans="1:11" ht="14.4" customHeight="1" x14ac:dyDescent="0.3">
      <c r="A376" s="737" t="s">
        <v>560</v>
      </c>
      <c r="B376" s="738" t="s">
        <v>1972</v>
      </c>
      <c r="C376" s="739" t="s">
        <v>574</v>
      </c>
      <c r="D376" s="740" t="s">
        <v>575</v>
      </c>
      <c r="E376" s="739" t="s">
        <v>4089</v>
      </c>
      <c r="F376" s="740" t="s">
        <v>4090</v>
      </c>
      <c r="G376" s="739" t="s">
        <v>3971</v>
      </c>
      <c r="H376" s="739" t="s">
        <v>3972</v>
      </c>
      <c r="I376" s="741">
        <v>371.8</v>
      </c>
      <c r="J376" s="741">
        <v>2</v>
      </c>
      <c r="K376" s="742">
        <v>743.6</v>
      </c>
    </row>
    <row r="377" spans="1:11" ht="14.4" customHeight="1" x14ac:dyDescent="0.3">
      <c r="A377" s="737" t="s">
        <v>560</v>
      </c>
      <c r="B377" s="738" t="s">
        <v>1972</v>
      </c>
      <c r="C377" s="739" t="s">
        <v>574</v>
      </c>
      <c r="D377" s="740" t="s">
        <v>575</v>
      </c>
      <c r="E377" s="739" t="s">
        <v>4089</v>
      </c>
      <c r="F377" s="740" t="s">
        <v>4090</v>
      </c>
      <c r="G377" s="739" t="s">
        <v>3973</v>
      </c>
      <c r="H377" s="739" t="s">
        <v>3974</v>
      </c>
      <c r="I377" s="741">
        <v>240.93</v>
      </c>
      <c r="J377" s="741">
        <v>10</v>
      </c>
      <c r="K377" s="742">
        <v>2409.3000000000002</v>
      </c>
    </row>
    <row r="378" spans="1:11" ht="14.4" customHeight="1" x14ac:dyDescent="0.3">
      <c r="A378" s="737" t="s">
        <v>560</v>
      </c>
      <c r="B378" s="738" t="s">
        <v>1972</v>
      </c>
      <c r="C378" s="739" t="s">
        <v>574</v>
      </c>
      <c r="D378" s="740" t="s">
        <v>575</v>
      </c>
      <c r="E378" s="739" t="s">
        <v>4089</v>
      </c>
      <c r="F378" s="740" t="s">
        <v>4090</v>
      </c>
      <c r="G378" s="739" t="s">
        <v>3975</v>
      </c>
      <c r="H378" s="739" t="s">
        <v>3976</v>
      </c>
      <c r="I378" s="741">
        <v>36.840000000000003</v>
      </c>
      <c r="J378" s="741">
        <v>10</v>
      </c>
      <c r="K378" s="742">
        <v>368.37</v>
      </c>
    </row>
    <row r="379" spans="1:11" ht="14.4" customHeight="1" x14ac:dyDescent="0.3">
      <c r="A379" s="737" t="s">
        <v>560</v>
      </c>
      <c r="B379" s="738" t="s">
        <v>1972</v>
      </c>
      <c r="C379" s="739" t="s">
        <v>574</v>
      </c>
      <c r="D379" s="740" t="s">
        <v>575</v>
      </c>
      <c r="E379" s="739" t="s">
        <v>4089</v>
      </c>
      <c r="F379" s="740" t="s">
        <v>4090</v>
      </c>
      <c r="G379" s="739" t="s">
        <v>3977</v>
      </c>
      <c r="H379" s="739" t="s">
        <v>3978</v>
      </c>
      <c r="I379" s="741">
        <v>371.8</v>
      </c>
      <c r="J379" s="741">
        <v>2</v>
      </c>
      <c r="K379" s="742">
        <v>743.6</v>
      </c>
    </row>
    <row r="380" spans="1:11" ht="14.4" customHeight="1" x14ac:dyDescent="0.3">
      <c r="A380" s="737" t="s">
        <v>560</v>
      </c>
      <c r="B380" s="738" t="s">
        <v>1972</v>
      </c>
      <c r="C380" s="739" t="s">
        <v>574</v>
      </c>
      <c r="D380" s="740" t="s">
        <v>575</v>
      </c>
      <c r="E380" s="739" t="s">
        <v>4089</v>
      </c>
      <c r="F380" s="740" t="s">
        <v>4090</v>
      </c>
      <c r="G380" s="739" t="s">
        <v>3979</v>
      </c>
      <c r="H380" s="739" t="s">
        <v>3980</v>
      </c>
      <c r="I380" s="741">
        <v>240.93</v>
      </c>
      <c r="J380" s="741">
        <v>10</v>
      </c>
      <c r="K380" s="742">
        <v>2409.3000000000002</v>
      </c>
    </row>
    <row r="381" spans="1:11" ht="14.4" customHeight="1" x14ac:dyDescent="0.3">
      <c r="A381" s="737" t="s">
        <v>560</v>
      </c>
      <c r="B381" s="738" t="s">
        <v>1972</v>
      </c>
      <c r="C381" s="739" t="s">
        <v>574</v>
      </c>
      <c r="D381" s="740" t="s">
        <v>575</v>
      </c>
      <c r="E381" s="739" t="s">
        <v>4089</v>
      </c>
      <c r="F381" s="740" t="s">
        <v>4090</v>
      </c>
      <c r="G381" s="739" t="s">
        <v>3981</v>
      </c>
      <c r="H381" s="739" t="s">
        <v>3982</v>
      </c>
      <c r="I381" s="741">
        <v>240.94</v>
      </c>
      <c r="J381" s="741">
        <v>10</v>
      </c>
      <c r="K381" s="742">
        <v>2409.35</v>
      </c>
    </row>
    <row r="382" spans="1:11" ht="14.4" customHeight="1" x14ac:dyDescent="0.3">
      <c r="A382" s="737" t="s">
        <v>560</v>
      </c>
      <c r="B382" s="738" t="s">
        <v>1972</v>
      </c>
      <c r="C382" s="739" t="s">
        <v>574</v>
      </c>
      <c r="D382" s="740" t="s">
        <v>575</v>
      </c>
      <c r="E382" s="739" t="s">
        <v>4089</v>
      </c>
      <c r="F382" s="740" t="s">
        <v>4090</v>
      </c>
      <c r="G382" s="739" t="s">
        <v>3983</v>
      </c>
      <c r="H382" s="739" t="s">
        <v>3984</v>
      </c>
      <c r="I382" s="741">
        <v>36.83124999999999</v>
      </c>
      <c r="J382" s="741">
        <v>180</v>
      </c>
      <c r="K382" s="742">
        <v>6629.68</v>
      </c>
    </row>
    <row r="383" spans="1:11" ht="14.4" customHeight="1" x14ac:dyDescent="0.3">
      <c r="A383" s="737" t="s">
        <v>560</v>
      </c>
      <c r="B383" s="738" t="s">
        <v>1972</v>
      </c>
      <c r="C383" s="739" t="s">
        <v>574</v>
      </c>
      <c r="D383" s="740" t="s">
        <v>575</v>
      </c>
      <c r="E383" s="739" t="s">
        <v>4089</v>
      </c>
      <c r="F383" s="740" t="s">
        <v>4090</v>
      </c>
      <c r="G383" s="739" t="s">
        <v>3985</v>
      </c>
      <c r="H383" s="739" t="s">
        <v>3986</v>
      </c>
      <c r="I383" s="741">
        <v>104.06</v>
      </c>
      <c r="J383" s="741">
        <v>20</v>
      </c>
      <c r="K383" s="742">
        <v>2081.1999999999998</v>
      </c>
    </row>
    <row r="384" spans="1:11" ht="14.4" customHeight="1" x14ac:dyDescent="0.3">
      <c r="A384" s="737" t="s">
        <v>560</v>
      </c>
      <c r="B384" s="738" t="s">
        <v>1972</v>
      </c>
      <c r="C384" s="739" t="s">
        <v>577</v>
      </c>
      <c r="D384" s="740" t="s">
        <v>578</v>
      </c>
      <c r="E384" s="739" t="s">
        <v>4067</v>
      </c>
      <c r="F384" s="740" t="s">
        <v>4068</v>
      </c>
      <c r="G384" s="739" t="s">
        <v>3371</v>
      </c>
      <c r="H384" s="739" t="s">
        <v>3372</v>
      </c>
      <c r="I384" s="741">
        <v>34.693333333333335</v>
      </c>
      <c r="J384" s="741">
        <v>36</v>
      </c>
      <c r="K384" s="742">
        <v>1248.9699999999998</v>
      </c>
    </row>
    <row r="385" spans="1:11" ht="14.4" customHeight="1" x14ac:dyDescent="0.3">
      <c r="A385" s="737" t="s">
        <v>560</v>
      </c>
      <c r="B385" s="738" t="s">
        <v>1972</v>
      </c>
      <c r="C385" s="739" t="s">
        <v>577</v>
      </c>
      <c r="D385" s="740" t="s">
        <v>578</v>
      </c>
      <c r="E385" s="739" t="s">
        <v>4067</v>
      </c>
      <c r="F385" s="740" t="s">
        <v>4068</v>
      </c>
      <c r="G385" s="739" t="s">
        <v>3827</v>
      </c>
      <c r="H385" s="739" t="s">
        <v>3828</v>
      </c>
      <c r="I385" s="741">
        <v>15.026666666666666</v>
      </c>
      <c r="J385" s="741">
        <v>80</v>
      </c>
      <c r="K385" s="742">
        <v>1202</v>
      </c>
    </row>
    <row r="386" spans="1:11" ht="14.4" customHeight="1" x14ac:dyDescent="0.3">
      <c r="A386" s="737" t="s">
        <v>560</v>
      </c>
      <c r="B386" s="738" t="s">
        <v>1972</v>
      </c>
      <c r="C386" s="739" t="s">
        <v>577</v>
      </c>
      <c r="D386" s="740" t="s">
        <v>578</v>
      </c>
      <c r="E386" s="739" t="s">
        <v>4067</v>
      </c>
      <c r="F386" s="740" t="s">
        <v>4068</v>
      </c>
      <c r="G386" s="739" t="s">
        <v>3389</v>
      </c>
      <c r="H386" s="739" t="s">
        <v>3390</v>
      </c>
      <c r="I386" s="741">
        <v>25.56</v>
      </c>
      <c r="J386" s="741">
        <v>24</v>
      </c>
      <c r="K386" s="742">
        <v>613.39</v>
      </c>
    </row>
    <row r="387" spans="1:11" ht="14.4" customHeight="1" x14ac:dyDescent="0.3">
      <c r="A387" s="737" t="s">
        <v>560</v>
      </c>
      <c r="B387" s="738" t="s">
        <v>1972</v>
      </c>
      <c r="C387" s="739" t="s">
        <v>577</v>
      </c>
      <c r="D387" s="740" t="s">
        <v>578</v>
      </c>
      <c r="E387" s="739" t="s">
        <v>4067</v>
      </c>
      <c r="F387" s="740" t="s">
        <v>4068</v>
      </c>
      <c r="G387" s="739" t="s">
        <v>3333</v>
      </c>
      <c r="H387" s="739" t="s">
        <v>3334</v>
      </c>
      <c r="I387" s="741">
        <v>1.38</v>
      </c>
      <c r="J387" s="741">
        <v>1650</v>
      </c>
      <c r="K387" s="742">
        <v>2277</v>
      </c>
    </row>
    <row r="388" spans="1:11" ht="14.4" customHeight="1" x14ac:dyDescent="0.3">
      <c r="A388" s="737" t="s">
        <v>560</v>
      </c>
      <c r="B388" s="738" t="s">
        <v>1972</v>
      </c>
      <c r="C388" s="739" t="s">
        <v>577</v>
      </c>
      <c r="D388" s="740" t="s">
        <v>578</v>
      </c>
      <c r="E388" s="739" t="s">
        <v>4067</v>
      </c>
      <c r="F388" s="740" t="s">
        <v>4068</v>
      </c>
      <c r="G388" s="739" t="s">
        <v>3335</v>
      </c>
      <c r="H388" s="739" t="s">
        <v>3336</v>
      </c>
      <c r="I388" s="741">
        <v>41.536666666666662</v>
      </c>
      <c r="J388" s="741">
        <v>308</v>
      </c>
      <c r="K388" s="742">
        <v>12793.900000000001</v>
      </c>
    </row>
    <row r="389" spans="1:11" ht="14.4" customHeight="1" x14ac:dyDescent="0.3">
      <c r="A389" s="737" t="s">
        <v>560</v>
      </c>
      <c r="B389" s="738" t="s">
        <v>1972</v>
      </c>
      <c r="C389" s="739" t="s">
        <v>577</v>
      </c>
      <c r="D389" s="740" t="s">
        <v>578</v>
      </c>
      <c r="E389" s="739" t="s">
        <v>4067</v>
      </c>
      <c r="F389" s="740" t="s">
        <v>4068</v>
      </c>
      <c r="G389" s="739" t="s">
        <v>3337</v>
      </c>
      <c r="H389" s="739" t="s">
        <v>3338</v>
      </c>
      <c r="I389" s="741">
        <v>0.67</v>
      </c>
      <c r="J389" s="741">
        <v>2050</v>
      </c>
      <c r="K389" s="742">
        <v>1373.5</v>
      </c>
    </row>
    <row r="390" spans="1:11" ht="14.4" customHeight="1" x14ac:dyDescent="0.3">
      <c r="A390" s="737" t="s">
        <v>560</v>
      </c>
      <c r="B390" s="738" t="s">
        <v>1972</v>
      </c>
      <c r="C390" s="739" t="s">
        <v>577</v>
      </c>
      <c r="D390" s="740" t="s">
        <v>578</v>
      </c>
      <c r="E390" s="739" t="s">
        <v>4067</v>
      </c>
      <c r="F390" s="740" t="s">
        <v>4068</v>
      </c>
      <c r="G390" s="739" t="s">
        <v>3405</v>
      </c>
      <c r="H390" s="739" t="s">
        <v>3406</v>
      </c>
      <c r="I390" s="741">
        <v>66.239999999999995</v>
      </c>
      <c r="J390" s="741">
        <v>240</v>
      </c>
      <c r="K390" s="742">
        <v>15897.6</v>
      </c>
    </row>
    <row r="391" spans="1:11" ht="14.4" customHeight="1" x14ac:dyDescent="0.3">
      <c r="A391" s="737" t="s">
        <v>560</v>
      </c>
      <c r="B391" s="738" t="s">
        <v>1972</v>
      </c>
      <c r="C391" s="739" t="s">
        <v>577</v>
      </c>
      <c r="D391" s="740" t="s">
        <v>578</v>
      </c>
      <c r="E391" s="739" t="s">
        <v>4067</v>
      </c>
      <c r="F391" s="740" t="s">
        <v>4068</v>
      </c>
      <c r="G391" s="739" t="s">
        <v>3831</v>
      </c>
      <c r="H391" s="739" t="s">
        <v>3832</v>
      </c>
      <c r="I391" s="741">
        <v>23.9175</v>
      </c>
      <c r="J391" s="741">
        <v>42</v>
      </c>
      <c r="K391" s="742">
        <v>1004.54</v>
      </c>
    </row>
    <row r="392" spans="1:11" ht="14.4" customHeight="1" x14ac:dyDescent="0.3">
      <c r="A392" s="737" t="s">
        <v>560</v>
      </c>
      <c r="B392" s="738" t="s">
        <v>1972</v>
      </c>
      <c r="C392" s="739" t="s">
        <v>577</v>
      </c>
      <c r="D392" s="740" t="s">
        <v>578</v>
      </c>
      <c r="E392" s="739" t="s">
        <v>4067</v>
      </c>
      <c r="F392" s="740" t="s">
        <v>4068</v>
      </c>
      <c r="G392" s="739" t="s">
        <v>3833</v>
      </c>
      <c r="H392" s="739" t="s">
        <v>3834</v>
      </c>
      <c r="I392" s="741">
        <v>26.17166666666667</v>
      </c>
      <c r="J392" s="741">
        <v>9</v>
      </c>
      <c r="K392" s="742">
        <v>235.56</v>
      </c>
    </row>
    <row r="393" spans="1:11" ht="14.4" customHeight="1" x14ac:dyDescent="0.3">
      <c r="A393" s="737" t="s">
        <v>560</v>
      </c>
      <c r="B393" s="738" t="s">
        <v>1972</v>
      </c>
      <c r="C393" s="739" t="s">
        <v>577</v>
      </c>
      <c r="D393" s="740" t="s">
        <v>578</v>
      </c>
      <c r="E393" s="739" t="s">
        <v>4067</v>
      </c>
      <c r="F393" s="740" t="s">
        <v>4068</v>
      </c>
      <c r="G393" s="739" t="s">
        <v>3987</v>
      </c>
      <c r="H393" s="739" t="s">
        <v>3988</v>
      </c>
      <c r="I393" s="741">
        <v>26.37</v>
      </c>
      <c r="J393" s="741">
        <v>24</v>
      </c>
      <c r="K393" s="742">
        <v>632.86</v>
      </c>
    </row>
    <row r="394" spans="1:11" ht="14.4" customHeight="1" x14ac:dyDescent="0.3">
      <c r="A394" s="737" t="s">
        <v>560</v>
      </c>
      <c r="B394" s="738" t="s">
        <v>1972</v>
      </c>
      <c r="C394" s="739" t="s">
        <v>577</v>
      </c>
      <c r="D394" s="740" t="s">
        <v>578</v>
      </c>
      <c r="E394" s="739" t="s">
        <v>4067</v>
      </c>
      <c r="F394" s="740" t="s">
        <v>4068</v>
      </c>
      <c r="G394" s="739" t="s">
        <v>3419</v>
      </c>
      <c r="H394" s="739" t="s">
        <v>3420</v>
      </c>
      <c r="I394" s="741">
        <v>9.7200000000000006</v>
      </c>
      <c r="J394" s="741">
        <v>24</v>
      </c>
      <c r="K394" s="742">
        <v>233.28</v>
      </c>
    </row>
    <row r="395" spans="1:11" ht="14.4" customHeight="1" x14ac:dyDescent="0.3">
      <c r="A395" s="737" t="s">
        <v>560</v>
      </c>
      <c r="B395" s="738" t="s">
        <v>1972</v>
      </c>
      <c r="C395" s="739" t="s">
        <v>577</v>
      </c>
      <c r="D395" s="740" t="s">
        <v>578</v>
      </c>
      <c r="E395" s="739" t="s">
        <v>4067</v>
      </c>
      <c r="F395" s="740" t="s">
        <v>4068</v>
      </c>
      <c r="G395" s="739" t="s">
        <v>3421</v>
      </c>
      <c r="H395" s="739" t="s">
        <v>3422</v>
      </c>
      <c r="I395" s="741">
        <v>7.51</v>
      </c>
      <c r="J395" s="741">
        <v>60</v>
      </c>
      <c r="K395" s="742">
        <v>450.59999999999997</v>
      </c>
    </row>
    <row r="396" spans="1:11" ht="14.4" customHeight="1" x14ac:dyDescent="0.3">
      <c r="A396" s="737" t="s">
        <v>560</v>
      </c>
      <c r="B396" s="738" t="s">
        <v>1972</v>
      </c>
      <c r="C396" s="739" t="s">
        <v>577</v>
      </c>
      <c r="D396" s="740" t="s">
        <v>578</v>
      </c>
      <c r="E396" s="739" t="s">
        <v>4067</v>
      </c>
      <c r="F396" s="740" t="s">
        <v>4068</v>
      </c>
      <c r="G396" s="739" t="s">
        <v>3339</v>
      </c>
      <c r="H396" s="739" t="s">
        <v>3340</v>
      </c>
      <c r="I396" s="741">
        <v>0.85499999999999998</v>
      </c>
      <c r="J396" s="741">
        <v>300</v>
      </c>
      <c r="K396" s="742">
        <v>256</v>
      </c>
    </row>
    <row r="397" spans="1:11" ht="14.4" customHeight="1" x14ac:dyDescent="0.3">
      <c r="A397" s="737" t="s">
        <v>560</v>
      </c>
      <c r="B397" s="738" t="s">
        <v>1972</v>
      </c>
      <c r="C397" s="739" t="s">
        <v>577</v>
      </c>
      <c r="D397" s="740" t="s">
        <v>578</v>
      </c>
      <c r="E397" s="739" t="s">
        <v>4067</v>
      </c>
      <c r="F397" s="740" t="s">
        <v>4068</v>
      </c>
      <c r="G397" s="739" t="s">
        <v>3341</v>
      </c>
      <c r="H397" s="739" t="s">
        <v>3342</v>
      </c>
      <c r="I397" s="741">
        <v>1.5175000000000001</v>
      </c>
      <c r="J397" s="741">
        <v>250</v>
      </c>
      <c r="K397" s="742">
        <v>379</v>
      </c>
    </row>
    <row r="398" spans="1:11" ht="14.4" customHeight="1" x14ac:dyDescent="0.3">
      <c r="A398" s="737" t="s">
        <v>560</v>
      </c>
      <c r="B398" s="738" t="s">
        <v>1972</v>
      </c>
      <c r="C398" s="739" t="s">
        <v>577</v>
      </c>
      <c r="D398" s="740" t="s">
        <v>578</v>
      </c>
      <c r="E398" s="739" t="s">
        <v>4067</v>
      </c>
      <c r="F398" s="740" t="s">
        <v>4068</v>
      </c>
      <c r="G398" s="739" t="s">
        <v>3989</v>
      </c>
      <c r="H398" s="739" t="s">
        <v>3990</v>
      </c>
      <c r="I398" s="741">
        <v>3.51</v>
      </c>
      <c r="J398" s="741">
        <v>100</v>
      </c>
      <c r="K398" s="742">
        <v>350.75</v>
      </c>
    </row>
    <row r="399" spans="1:11" ht="14.4" customHeight="1" x14ac:dyDescent="0.3">
      <c r="A399" s="737" t="s">
        <v>560</v>
      </c>
      <c r="B399" s="738" t="s">
        <v>1972</v>
      </c>
      <c r="C399" s="739" t="s">
        <v>577</v>
      </c>
      <c r="D399" s="740" t="s">
        <v>578</v>
      </c>
      <c r="E399" s="739" t="s">
        <v>4069</v>
      </c>
      <c r="F399" s="740" t="s">
        <v>4070</v>
      </c>
      <c r="G399" s="739" t="s">
        <v>3467</v>
      </c>
      <c r="H399" s="739" t="s">
        <v>3468</v>
      </c>
      <c r="I399" s="741">
        <v>11.143333333333333</v>
      </c>
      <c r="J399" s="741">
        <v>500</v>
      </c>
      <c r="K399" s="742">
        <v>5571.5</v>
      </c>
    </row>
    <row r="400" spans="1:11" ht="14.4" customHeight="1" x14ac:dyDescent="0.3">
      <c r="A400" s="737" t="s">
        <v>560</v>
      </c>
      <c r="B400" s="738" t="s">
        <v>1972</v>
      </c>
      <c r="C400" s="739" t="s">
        <v>577</v>
      </c>
      <c r="D400" s="740" t="s">
        <v>578</v>
      </c>
      <c r="E400" s="739" t="s">
        <v>4069</v>
      </c>
      <c r="F400" s="740" t="s">
        <v>4070</v>
      </c>
      <c r="G400" s="739" t="s">
        <v>3469</v>
      </c>
      <c r="H400" s="739" t="s">
        <v>3470</v>
      </c>
      <c r="I400" s="741">
        <v>7.43</v>
      </c>
      <c r="J400" s="741">
        <v>50</v>
      </c>
      <c r="K400" s="742">
        <v>371.5</v>
      </c>
    </row>
    <row r="401" spans="1:11" ht="14.4" customHeight="1" x14ac:dyDescent="0.3">
      <c r="A401" s="737" t="s">
        <v>560</v>
      </c>
      <c r="B401" s="738" t="s">
        <v>1972</v>
      </c>
      <c r="C401" s="739" t="s">
        <v>577</v>
      </c>
      <c r="D401" s="740" t="s">
        <v>578</v>
      </c>
      <c r="E401" s="739" t="s">
        <v>4069</v>
      </c>
      <c r="F401" s="740" t="s">
        <v>4070</v>
      </c>
      <c r="G401" s="739" t="s">
        <v>3473</v>
      </c>
      <c r="H401" s="739" t="s">
        <v>3474</v>
      </c>
      <c r="I401" s="741">
        <v>1.0900000000000001</v>
      </c>
      <c r="J401" s="741">
        <v>4000</v>
      </c>
      <c r="K401" s="742">
        <v>4360</v>
      </c>
    </row>
    <row r="402" spans="1:11" ht="14.4" customHeight="1" x14ac:dyDescent="0.3">
      <c r="A402" s="737" t="s">
        <v>560</v>
      </c>
      <c r="B402" s="738" t="s">
        <v>1972</v>
      </c>
      <c r="C402" s="739" t="s">
        <v>577</v>
      </c>
      <c r="D402" s="740" t="s">
        <v>578</v>
      </c>
      <c r="E402" s="739" t="s">
        <v>4069</v>
      </c>
      <c r="F402" s="740" t="s">
        <v>4070</v>
      </c>
      <c r="G402" s="739" t="s">
        <v>3475</v>
      </c>
      <c r="H402" s="739" t="s">
        <v>3476</v>
      </c>
      <c r="I402" s="741">
        <v>1.6712499999999999</v>
      </c>
      <c r="J402" s="741">
        <v>4300</v>
      </c>
      <c r="K402" s="742">
        <v>7184</v>
      </c>
    </row>
    <row r="403" spans="1:11" ht="14.4" customHeight="1" x14ac:dyDescent="0.3">
      <c r="A403" s="737" t="s">
        <v>560</v>
      </c>
      <c r="B403" s="738" t="s">
        <v>1972</v>
      </c>
      <c r="C403" s="739" t="s">
        <v>577</v>
      </c>
      <c r="D403" s="740" t="s">
        <v>578</v>
      </c>
      <c r="E403" s="739" t="s">
        <v>4069</v>
      </c>
      <c r="F403" s="740" t="s">
        <v>4070</v>
      </c>
      <c r="G403" s="739" t="s">
        <v>3343</v>
      </c>
      <c r="H403" s="739" t="s">
        <v>3344</v>
      </c>
      <c r="I403" s="741">
        <v>0.48</v>
      </c>
      <c r="J403" s="741">
        <v>2800</v>
      </c>
      <c r="K403" s="742">
        <v>1344</v>
      </c>
    </row>
    <row r="404" spans="1:11" ht="14.4" customHeight="1" x14ac:dyDescent="0.3">
      <c r="A404" s="737" t="s">
        <v>560</v>
      </c>
      <c r="B404" s="738" t="s">
        <v>1972</v>
      </c>
      <c r="C404" s="739" t="s">
        <v>577</v>
      </c>
      <c r="D404" s="740" t="s">
        <v>578</v>
      </c>
      <c r="E404" s="739" t="s">
        <v>4069</v>
      </c>
      <c r="F404" s="740" t="s">
        <v>4070</v>
      </c>
      <c r="G404" s="739" t="s">
        <v>3477</v>
      </c>
      <c r="H404" s="739" t="s">
        <v>3478</v>
      </c>
      <c r="I404" s="741">
        <v>0.67</v>
      </c>
      <c r="J404" s="741">
        <v>3300</v>
      </c>
      <c r="K404" s="742">
        <v>2211</v>
      </c>
    </row>
    <row r="405" spans="1:11" ht="14.4" customHeight="1" x14ac:dyDescent="0.3">
      <c r="A405" s="737" t="s">
        <v>560</v>
      </c>
      <c r="B405" s="738" t="s">
        <v>1972</v>
      </c>
      <c r="C405" s="739" t="s">
        <v>577</v>
      </c>
      <c r="D405" s="740" t="s">
        <v>578</v>
      </c>
      <c r="E405" s="739" t="s">
        <v>4069</v>
      </c>
      <c r="F405" s="740" t="s">
        <v>4070</v>
      </c>
      <c r="G405" s="739" t="s">
        <v>3839</v>
      </c>
      <c r="H405" s="739" t="s">
        <v>3840</v>
      </c>
      <c r="I405" s="741">
        <v>17.91</v>
      </c>
      <c r="J405" s="741">
        <v>30</v>
      </c>
      <c r="K405" s="742">
        <v>537.29999999999995</v>
      </c>
    </row>
    <row r="406" spans="1:11" ht="14.4" customHeight="1" x14ac:dyDescent="0.3">
      <c r="A406" s="737" t="s">
        <v>560</v>
      </c>
      <c r="B406" s="738" t="s">
        <v>1972</v>
      </c>
      <c r="C406" s="739" t="s">
        <v>577</v>
      </c>
      <c r="D406" s="740" t="s">
        <v>578</v>
      </c>
      <c r="E406" s="739" t="s">
        <v>4069</v>
      </c>
      <c r="F406" s="740" t="s">
        <v>4070</v>
      </c>
      <c r="G406" s="739" t="s">
        <v>3841</v>
      </c>
      <c r="H406" s="739" t="s">
        <v>3842</v>
      </c>
      <c r="I406" s="741">
        <v>105.02</v>
      </c>
      <c r="J406" s="741">
        <v>10</v>
      </c>
      <c r="K406" s="742">
        <v>1050.24</v>
      </c>
    </row>
    <row r="407" spans="1:11" ht="14.4" customHeight="1" x14ac:dyDescent="0.3">
      <c r="A407" s="737" t="s">
        <v>560</v>
      </c>
      <c r="B407" s="738" t="s">
        <v>1972</v>
      </c>
      <c r="C407" s="739" t="s">
        <v>577</v>
      </c>
      <c r="D407" s="740" t="s">
        <v>578</v>
      </c>
      <c r="E407" s="739" t="s">
        <v>4069</v>
      </c>
      <c r="F407" s="740" t="s">
        <v>4070</v>
      </c>
      <c r="G407" s="739" t="s">
        <v>3843</v>
      </c>
      <c r="H407" s="739" t="s">
        <v>3844</v>
      </c>
      <c r="I407" s="741">
        <v>105.03</v>
      </c>
      <c r="J407" s="741">
        <v>10</v>
      </c>
      <c r="K407" s="742">
        <v>1050.3</v>
      </c>
    </row>
    <row r="408" spans="1:11" ht="14.4" customHeight="1" x14ac:dyDescent="0.3">
      <c r="A408" s="737" t="s">
        <v>560</v>
      </c>
      <c r="B408" s="738" t="s">
        <v>1972</v>
      </c>
      <c r="C408" s="739" t="s">
        <v>577</v>
      </c>
      <c r="D408" s="740" t="s">
        <v>578</v>
      </c>
      <c r="E408" s="739" t="s">
        <v>4069</v>
      </c>
      <c r="F408" s="740" t="s">
        <v>4070</v>
      </c>
      <c r="G408" s="739" t="s">
        <v>3487</v>
      </c>
      <c r="H408" s="739" t="s">
        <v>3488</v>
      </c>
      <c r="I408" s="741">
        <v>6.23</v>
      </c>
      <c r="J408" s="741">
        <v>30</v>
      </c>
      <c r="K408" s="742">
        <v>186.9</v>
      </c>
    </row>
    <row r="409" spans="1:11" ht="14.4" customHeight="1" x14ac:dyDescent="0.3">
      <c r="A409" s="737" t="s">
        <v>560</v>
      </c>
      <c r="B409" s="738" t="s">
        <v>1972</v>
      </c>
      <c r="C409" s="739" t="s">
        <v>577</v>
      </c>
      <c r="D409" s="740" t="s">
        <v>578</v>
      </c>
      <c r="E409" s="739" t="s">
        <v>4069</v>
      </c>
      <c r="F409" s="740" t="s">
        <v>4070</v>
      </c>
      <c r="G409" s="739" t="s">
        <v>3495</v>
      </c>
      <c r="H409" s="739" t="s">
        <v>3496</v>
      </c>
      <c r="I409" s="741">
        <v>45.5</v>
      </c>
      <c r="J409" s="741">
        <v>20</v>
      </c>
      <c r="K409" s="742">
        <v>910</v>
      </c>
    </row>
    <row r="410" spans="1:11" ht="14.4" customHeight="1" x14ac:dyDescent="0.3">
      <c r="A410" s="737" t="s">
        <v>560</v>
      </c>
      <c r="B410" s="738" t="s">
        <v>1972</v>
      </c>
      <c r="C410" s="739" t="s">
        <v>577</v>
      </c>
      <c r="D410" s="740" t="s">
        <v>578</v>
      </c>
      <c r="E410" s="739" t="s">
        <v>4069</v>
      </c>
      <c r="F410" s="740" t="s">
        <v>4070</v>
      </c>
      <c r="G410" s="739" t="s">
        <v>3503</v>
      </c>
      <c r="H410" s="739" t="s">
        <v>3504</v>
      </c>
      <c r="I410" s="741">
        <v>17.905000000000001</v>
      </c>
      <c r="J410" s="741">
        <v>110</v>
      </c>
      <c r="K410" s="742">
        <v>1969.5</v>
      </c>
    </row>
    <row r="411" spans="1:11" ht="14.4" customHeight="1" x14ac:dyDescent="0.3">
      <c r="A411" s="737" t="s">
        <v>560</v>
      </c>
      <c r="B411" s="738" t="s">
        <v>1972</v>
      </c>
      <c r="C411" s="739" t="s">
        <v>577</v>
      </c>
      <c r="D411" s="740" t="s">
        <v>578</v>
      </c>
      <c r="E411" s="739" t="s">
        <v>4069</v>
      </c>
      <c r="F411" s="740" t="s">
        <v>4070</v>
      </c>
      <c r="G411" s="739" t="s">
        <v>3505</v>
      </c>
      <c r="H411" s="739" t="s">
        <v>3506</v>
      </c>
      <c r="I411" s="741">
        <v>17.91</v>
      </c>
      <c r="J411" s="741">
        <v>400</v>
      </c>
      <c r="K411" s="742">
        <v>7164</v>
      </c>
    </row>
    <row r="412" spans="1:11" ht="14.4" customHeight="1" x14ac:dyDescent="0.3">
      <c r="A412" s="737" t="s">
        <v>560</v>
      </c>
      <c r="B412" s="738" t="s">
        <v>1972</v>
      </c>
      <c r="C412" s="739" t="s">
        <v>577</v>
      </c>
      <c r="D412" s="740" t="s">
        <v>578</v>
      </c>
      <c r="E412" s="739" t="s">
        <v>4069</v>
      </c>
      <c r="F412" s="740" t="s">
        <v>4070</v>
      </c>
      <c r="G412" s="739" t="s">
        <v>3507</v>
      </c>
      <c r="H412" s="739" t="s">
        <v>3508</v>
      </c>
      <c r="I412" s="741">
        <v>17.905000000000001</v>
      </c>
      <c r="J412" s="741">
        <v>140</v>
      </c>
      <c r="K412" s="742">
        <v>2506.6</v>
      </c>
    </row>
    <row r="413" spans="1:11" ht="14.4" customHeight="1" x14ac:dyDescent="0.3">
      <c r="A413" s="737" t="s">
        <v>560</v>
      </c>
      <c r="B413" s="738" t="s">
        <v>1972</v>
      </c>
      <c r="C413" s="739" t="s">
        <v>577</v>
      </c>
      <c r="D413" s="740" t="s">
        <v>578</v>
      </c>
      <c r="E413" s="739" t="s">
        <v>4069</v>
      </c>
      <c r="F413" s="740" t="s">
        <v>4070</v>
      </c>
      <c r="G413" s="739" t="s">
        <v>3991</v>
      </c>
      <c r="H413" s="739" t="s">
        <v>3992</v>
      </c>
      <c r="I413" s="741">
        <v>17.907499999999999</v>
      </c>
      <c r="J413" s="741">
        <v>80</v>
      </c>
      <c r="K413" s="742">
        <v>1432.58</v>
      </c>
    </row>
    <row r="414" spans="1:11" ht="14.4" customHeight="1" x14ac:dyDescent="0.3">
      <c r="A414" s="737" t="s">
        <v>560</v>
      </c>
      <c r="B414" s="738" t="s">
        <v>1972</v>
      </c>
      <c r="C414" s="739" t="s">
        <v>577</v>
      </c>
      <c r="D414" s="740" t="s">
        <v>578</v>
      </c>
      <c r="E414" s="739" t="s">
        <v>4069</v>
      </c>
      <c r="F414" s="740" t="s">
        <v>4070</v>
      </c>
      <c r="G414" s="739" t="s">
        <v>3847</v>
      </c>
      <c r="H414" s="739" t="s">
        <v>3848</v>
      </c>
      <c r="I414" s="741">
        <v>17.91</v>
      </c>
      <c r="J414" s="741">
        <v>20</v>
      </c>
      <c r="K414" s="742">
        <v>358.2</v>
      </c>
    </row>
    <row r="415" spans="1:11" ht="14.4" customHeight="1" x14ac:dyDescent="0.3">
      <c r="A415" s="737" t="s">
        <v>560</v>
      </c>
      <c r="B415" s="738" t="s">
        <v>1972</v>
      </c>
      <c r="C415" s="739" t="s">
        <v>577</v>
      </c>
      <c r="D415" s="740" t="s">
        <v>578</v>
      </c>
      <c r="E415" s="739" t="s">
        <v>4069</v>
      </c>
      <c r="F415" s="740" t="s">
        <v>4070</v>
      </c>
      <c r="G415" s="739" t="s">
        <v>3509</v>
      </c>
      <c r="H415" s="739" t="s">
        <v>3510</v>
      </c>
      <c r="I415" s="741">
        <v>17.91</v>
      </c>
      <c r="J415" s="741">
        <v>180</v>
      </c>
      <c r="K415" s="742">
        <v>3223.8</v>
      </c>
    </row>
    <row r="416" spans="1:11" ht="14.4" customHeight="1" x14ac:dyDescent="0.3">
      <c r="A416" s="737" t="s">
        <v>560</v>
      </c>
      <c r="B416" s="738" t="s">
        <v>1972</v>
      </c>
      <c r="C416" s="739" t="s">
        <v>577</v>
      </c>
      <c r="D416" s="740" t="s">
        <v>578</v>
      </c>
      <c r="E416" s="739" t="s">
        <v>4069</v>
      </c>
      <c r="F416" s="740" t="s">
        <v>4070</v>
      </c>
      <c r="G416" s="739" t="s">
        <v>3993</v>
      </c>
      <c r="H416" s="739" t="s">
        <v>3994</v>
      </c>
      <c r="I416" s="741">
        <v>1500.4000000000003</v>
      </c>
      <c r="J416" s="741">
        <v>16</v>
      </c>
      <c r="K416" s="742">
        <v>24006.400000000001</v>
      </c>
    </row>
    <row r="417" spans="1:11" ht="14.4" customHeight="1" x14ac:dyDescent="0.3">
      <c r="A417" s="737" t="s">
        <v>560</v>
      </c>
      <c r="B417" s="738" t="s">
        <v>1972</v>
      </c>
      <c r="C417" s="739" t="s">
        <v>577</v>
      </c>
      <c r="D417" s="740" t="s">
        <v>578</v>
      </c>
      <c r="E417" s="739" t="s">
        <v>4069</v>
      </c>
      <c r="F417" s="740" t="s">
        <v>4070</v>
      </c>
      <c r="G417" s="739" t="s">
        <v>3849</v>
      </c>
      <c r="H417" s="739" t="s">
        <v>3850</v>
      </c>
      <c r="I417" s="741">
        <v>23.35</v>
      </c>
      <c r="J417" s="741">
        <v>20</v>
      </c>
      <c r="K417" s="742">
        <v>467.06</v>
      </c>
    </row>
    <row r="418" spans="1:11" ht="14.4" customHeight="1" x14ac:dyDescent="0.3">
      <c r="A418" s="737" t="s">
        <v>560</v>
      </c>
      <c r="B418" s="738" t="s">
        <v>1972</v>
      </c>
      <c r="C418" s="739" t="s">
        <v>577</v>
      </c>
      <c r="D418" s="740" t="s">
        <v>578</v>
      </c>
      <c r="E418" s="739" t="s">
        <v>4069</v>
      </c>
      <c r="F418" s="740" t="s">
        <v>4070</v>
      </c>
      <c r="G418" s="739" t="s">
        <v>3851</v>
      </c>
      <c r="H418" s="739" t="s">
        <v>3852</v>
      </c>
      <c r="I418" s="741">
        <v>403.04</v>
      </c>
      <c r="J418" s="741">
        <v>130</v>
      </c>
      <c r="K418" s="742">
        <v>52395.15</v>
      </c>
    </row>
    <row r="419" spans="1:11" ht="14.4" customHeight="1" x14ac:dyDescent="0.3">
      <c r="A419" s="737" t="s">
        <v>560</v>
      </c>
      <c r="B419" s="738" t="s">
        <v>1972</v>
      </c>
      <c r="C419" s="739" t="s">
        <v>577</v>
      </c>
      <c r="D419" s="740" t="s">
        <v>578</v>
      </c>
      <c r="E419" s="739" t="s">
        <v>4069</v>
      </c>
      <c r="F419" s="740" t="s">
        <v>4070</v>
      </c>
      <c r="G419" s="739" t="s">
        <v>3853</v>
      </c>
      <c r="H419" s="739" t="s">
        <v>3854</v>
      </c>
      <c r="I419" s="741">
        <v>33.880000000000003</v>
      </c>
      <c r="J419" s="741">
        <v>6</v>
      </c>
      <c r="K419" s="742">
        <v>203.28000000000003</v>
      </c>
    </row>
    <row r="420" spans="1:11" ht="14.4" customHeight="1" x14ac:dyDescent="0.3">
      <c r="A420" s="737" t="s">
        <v>560</v>
      </c>
      <c r="B420" s="738" t="s">
        <v>1972</v>
      </c>
      <c r="C420" s="739" t="s">
        <v>577</v>
      </c>
      <c r="D420" s="740" t="s">
        <v>578</v>
      </c>
      <c r="E420" s="739" t="s">
        <v>4069</v>
      </c>
      <c r="F420" s="740" t="s">
        <v>4070</v>
      </c>
      <c r="G420" s="739" t="s">
        <v>3345</v>
      </c>
      <c r="H420" s="739" t="s">
        <v>3346</v>
      </c>
      <c r="I420" s="741">
        <v>1.9366666666666665</v>
      </c>
      <c r="J420" s="741">
        <v>5500</v>
      </c>
      <c r="K420" s="742">
        <v>10653</v>
      </c>
    </row>
    <row r="421" spans="1:11" ht="14.4" customHeight="1" x14ac:dyDescent="0.3">
      <c r="A421" s="737" t="s">
        <v>560</v>
      </c>
      <c r="B421" s="738" t="s">
        <v>1972</v>
      </c>
      <c r="C421" s="739" t="s">
        <v>577</v>
      </c>
      <c r="D421" s="740" t="s">
        <v>578</v>
      </c>
      <c r="E421" s="739" t="s">
        <v>4069</v>
      </c>
      <c r="F421" s="740" t="s">
        <v>4070</v>
      </c>
      <c r="G421" s="739" t="s">
        <v>3995</v>
      </c>
      <c r="H421" s="739" t="s">
        <v>3996</v>
      </c>
      <c r="I421" s="741">
        <v>13.81</v>
      </c>
      <c r="J421" s="741">
        <v>10</v>
      </c>
      <c r="K421" s="742">
        <v>138.06</v>
      </c>
    </row>
    <row r="422" spans="1:11" ht="14.4" customHeight="1" x14ac:dyDescent="0.3">
      <c r="A422" s="737" t="s">
        <v>560</v>
      </c>
      <c r="B422" s="738" t="s">
        <v>1972</v>
      </c>
      <c r="C422" s="739" t="s">
        <v>577</v>
      </c>
      <c r="D422" s="740" t="s">
        <v>578</v>
      </c>
      <c r="E422" s="739" t="s">
        <v>4069</v>
      </c>
      <c r="F422" s="740" t="s">
        <v>4070</v>
      </c>
      <c r="G422" s="739" t="s">
        <v>3859</v>
      </c>
      <c r="H422" s="739" t="s">
        <v>3860</v>
      </c>
      <c r="I422" s="741">
        <v>17.98</v>
      </c>
      <c r="J422" s="741">
        <v>250</v>
      </c>
      <c r="K422" s="742">
        <v>4495</v>
      </c>
    </row>
    <row r="423" spans="1:11" ht="14.4" customHeight="1" x14ac:dyDescent="0.3">
      <c r="A423" s="737" t="s">
        <v>560</v>
      </c>
      <c r="B423" s="738" t="s">
        <v>1972</v>
      </c>
      <c r="C423" s="739" t="s">
        <v>577</v>
      </c>
      <c r="D423" s="740" t="s">
        <v>578</v>
      </c>
      <c r="E423" s="739" t="s">
        <v>4069</v>
      </c>
      <c r="F423" s="740" t="s">
        <v>4070</v>
      </c>
      <c r="G423" s="739" t="s">
        <v>3861</v>
      </c>
      <c r="H423" s="739" t="s">
        <v>3862</v>
      </c>
      <c r="I423" s="741">
        <v>17.98</v>
      </c>
      <c r="J423" s="741">
        <v>600</v>
      </c>
      <c r="K423" s="742">
        <v>10788</v>
      </c>
    </row>
    <row r="424" spans="1:11" ht="14.4" customHeight="1" x14ac:dyDescent="0.3">
      <c r="A424" s="737" t="s">
        <v>560</v>
      </c>
      <c r="B424" s="738" t="s">
        <v>1972</v>
      </c>
      <c r="C424" s="739" t="s">
        <v>577</v>
      </c>
      <c r="D424" s="740" t="s">
        <v>578</v>
      </c>
      <c r="E424" s="739" t="s">
        <v>4069</v>
      </c>
      <c r="F424" s="740" t="s">
        <v>4070</v>
      </c>
      <c r="G424" s="739" t="s">
        <v>3555</v>
      </c>
      <c r="H424" s="739" t="s">
        <v>3556</v>
      </c>
      <c r="I424" s="741">
        <v>11.496666666666668</v>
      </c>
      <c r="J424" s="741">
        <v>2250</v>
      </c>
      <c r="K424" s="742">
        <v>25868.5</v>
      </c>
    </row>
    <row r="425" spans="1:11" ht="14.4" customHeight="1" x14ac:dyDescent="0.3">
      <c r="A425" s="737" t="s">
        <v>560</v>
      </c>
      <c r="B425" s="738" t="s">
        <v>1972</v>
      </c>
      <c r="C425" s="739" t="s">
        <v>577</v>
      </c>
      <c r="D425" s="740" t="s">
        <v>578</v>
      </c>
      <c r="E425" s="739" t="s">
        <v>4069</v>
      </c>
      <c r="F425" s="740" t="s">
        <v>4070</v>
      </c>
      <c r="G425" s="739" t="s">
        <v>3863</v>
      </c>
      <c r="H425" s="739" t="s">
        <v>3864</v>
      </c>
      <c r="I425" s="741">
        <v>17.98</v>
      </c>
      <c r="J425" s="741">
        <v>150</v>
      </c>
      <c r="K425" s="742">
        <v>2697.15</v>
      </c>
    </row>
    <row r="426" spans="1:11" ht="14.4" customHeight="1" x14ac:dyDescent="0.3">
      <c r="A426" s="737" t="s">
        <v>560</v>
      </c>
      <c r="B426" s="738" t="s">
        <v>1972</v>
      </c>
      <c r="C426" s="739" t="s">
        <v>577</v>
      </c>
      <c r="D426" s="740" t="s">
        <v>578</v>
      </c>
      <c r="E426" s="739" t="s">
        <v>4069</v>
      </c>
      <c r="F426" s="740" t="s">
        <v>4070</v>
      </c>
      <c r="G426" s="739" t="s">
        <v>3865</v>
      </c>
      <c r="H426" s="739" t="s">
        <v>3866</v>
      </c>
      <c r="I426" s="741">
        <v>17.98</v>
      </c>
      <c r="J426" s="741">
        <v>450</v>
      </c>
      <c r="K426" s="742">
        <v>8091</v>
      </c>
    </row>
    <row r="427" spans="1:11" ht="14.4" customHeight="1" x14ac:dyDescent="0.3">
      <c r="A427" s="737" t="s">
        <v>560</v>
      </c>
      <c r="B427" s="738" t="s">
        <v>1972</v>
      </c>
      <c r="C427" s="739" t="s">
        <v>577</v>
      </c>
      <c r="D427" s="740" t="s">
        <v>578</v>
      </c>
      <c r="E427" s="739" t="s">
        <v>4069</v>
      </c>
      <c r="F427" s="740" t="s">
        <v>4070</v>
      </c>
      <c r="G427" s="739" t="s">
        <v>3867</v>
      </c>
      <c r="H427" s="739" t="s">
        <v>3868</v>
      </c>
      <c r="I427" s="741">
        <v>38.5</v>
      </c>
      <c r="J427" s="741">
        <v>50</v>
      </c>
      <c r="K427" s="742">
        <v>1925</v>
      </c>
    </row>
    <row r="428" spans="1:11" ht="14.4" customHeight="1" x14ac:dyDescent="0.3">
      <c r="A428" s="737" t="s">
        <v>560</v>
      </c>
      <c r="B428" s="738" t="s">
        <v>1972</v>
      </c>
      <c r="C428" s="739" t="s">
        <v>577</v>
      </c>
      <c r="D428" s="740" t="s">
        <v>578</v>
      </c>
      <c r="E428" s="739" t="s">
        <v>4069</v>
      </c>
      <c r="F428" s="740" t="s">
        <v>4070</v>
      </c>
      <c r="G428" s="739" t="s">
        <v>3869</v>
      </c>
      <c r="H428" s="739" t="s">
        <v>3870</v>
      </c>
      <c r="I428" s="741">
        <v>2.39</v>
      </c>
      <c r="J428" s="741">
        <v>60</v>
      </c>
      <c r="K428" s="742">
        <v>143.4</v>
      </c>
    </row>
    <row r="429" spans="1:11" ht="14.4" customHeight="1" x14ac:dyDescent="0.3">
      <c r="A429" s="737" t="s">
        <v>560</v>
      </c>
      <c r="B429" s="738" t="s">
        <v>1972</v>
      </c>
      <c r="C429" s="739" t="s">
        <v>577</v>
      </c>
      <c r="D429" s="740" t="s">
        <v>578</v>
      </c>
      <c r="E429" s="739" t="s">
        <v>4069</v>
      </c>
      <c r="F429" s="740" t="s">
        <v>4070</v>
      </c>
      <c r="G429" s="739" t="s">
        <v>3997</v>
      </c>
      <c r="H429" s="739" t="s">
        <v>3998</v>
      </c>
      <c r="I429" s="741">
        <v>17.98</v>
      </c>
      <c r="J429" s="741">
        <v>100</v>
      </c>
      <c r="K429" s="742">
        <v>1798.06</v>
      </c>
    </row>
    <row r="430" spans="1:11" ht="14.4" customHeight="1" x14ac:dyDescent="0.3">
      <c r="A430" s="737" t="s">
        <v>560</v>
      </c>
      <c r="B430" s="738" t="s">
        <v>1972</v>
      </c>
      <c r="C430" s="739" t="s">
        <v>577</v>
      </c>
      <c r="D430" s="740" t="s">
        <v>578</v>
      </c>
      <c r="E430" s="739" t="s">
        <v>4069</v>
      </c>
      <c r="F430" s="740" t="s">
        <v>4070</v>
      </c>
      <c r="G430" s="739" t="s">
        <v>3871</v>
      </c>
      <c r="H430" s="739" t="s">
        <v>3872</v>
      </c>
      <c r="I430" s="741">
        <v>11.735000000000001</v>
      </c>
      <c r="J430" s="741">
        <v>160</v>
      </c>
      <c r="K430" s="742">
        <v>1877.6</v>
      </c>
    </row>
    <row r="431" spans="1:11" ht="14.4" customHeight="1" x14ac:dyDescent="0.3">
      <c r="A431" s="737" t="s">
        <v>560</v>
      </c>
      <c r="B431" s="738" t="s">
        <v>1972</v>
      </c>
      <c r="C431" s="739" t="s">
        <v>577</v>
      </c>
      <c r="D431" s="740" t="s">
        <v>578</v>
      </c>
      <c r="E431" s="739" t="s">
        <v>4069</v>
      </c>
      <c r="F431" s="740" t="s">
        <v>4070</v>
      </c>
      <c r="G431" s="739" t="s">
        <v>3347</v>
      </c>
      <c r="H431" s="739" t="s">
        <v>3348</v>
      </c>
      <c r="I431" s="741">
        <v>0.46999999999999992</v>
      </c>
      <c r="J431" s="741">
        <v>2200</v>
      </c>
      <c r="K431" s="742">
        <v>1034</v>
      </c>
    </row>
    <row r="432" spans="1:11" ht="14.4" customHeight="1" x14ac:dyDescent="0.3">
      <c r="A432" s="737" t="s">
        <v>560</v>
      </c>
      <c r="B432" s="738" t="s">
        <v>1972</v>
      </c>
      <c r="C432" s="739" t="s">
        <v>577</v>
      </c>
      <c r="D432" s="740" t="s">
        <v>578</v>
      </c>
      <c r="E432" s="739" t="s">
        <v>4069</v>
      </c>
      <c r="F432" s="740" t="s">
        <v>4070</v>
      </c>
      <c r="G432" s="739" t="s">
        <v>3587</v>
      </c>
      <c r="H432" s="739" t="s">
        <v>3588</v>
      </c>
      <c r="I432" s="741">
        <v>4.03</v>
      </c>
      <c r="J432" s="741">
        <v>3100</v>
      </c>
      <c r="K432" s="742">
        <v>12493</v>
      </c>
    </row>
    <row r="433" spans="1:11" ht="14.4" customHeight="1" x14ac:dyDescent="0.3">
      <c r="A433" s="737" t="s">
        <v>560</v>
      </c>
      <c r="B433" s="738" t="s">
        <v>1972</v>
      </c>
      <c r="C433" s="739" t="s">
        <v>577</v>
      </c>
      <c r="D433" s="740" t="s">
        <v>578</v>
      </c>
      <c r="E433" s="739" t="s">
        <v>4069</v>
      </c>
      <c r="F433" s="740" t="s">
        <v>4070</v>
      </c>
      <c r="G433" s="739" t="s">
        <v>3589</v>
      </c>
      <c r="H433" s="739" t="s">
        <v>3590</v>
      </c>
      <c r="I433" s="741">
        <v>2.9066666666666667</v>
      </c>
      <c r="J433" s="741">
        <v>150</v>
      </c>
      <c r="K433" s="742">
        <v>436</v>
      </c>
    </row>
    <row r="434" spans="1:11" ht="14.4" customHeight="1" x14ac:dyDescent="0.3">
      <c r="A434" s="737" t="s">
        <v>560</v>
      </c>
      <c r="B434" s="738" t="s">
        <v>1972</v>
      </c>
      <c r="C434" s="739" t="s">
        <v>577</v>
      </c>
      <c r="D434" s="740" t="s">
        <v>578</v>
      </c>
      <c r="E434" s="739" t="s">
        <v>4069</v>
      </c>
      <c r="F434" s="740" t="s">
        <v>4070</v>
      </c>
      <c r="G434" s="739" t="s">
        <v>3591</v>
      </c>
      <c r="H434" s="739" t="s">
        <v>3592</v>
      </c>
      <c r="I434" s="741">
        <v>2.9</v>
      </c>
      <c r="J434" s="741">
        <v>150</v>
      </c>
      <c r="K434" s="742">
        <v>435</v>
      </c>
    </row>
    <row r="435" spans="1:11" ht="14.4" customHeight="1" x14ac:dyDescent="0.3">
      <c r="A435" s="737" t="s">
        <v>560</v>
      </c>
      <c r="B435" s="738" t="s">
        <v>1972</v>
      </c>
      <c r="C435" s="739" t="s">
        <v>577</v>
      </c>
      <c r="D435" s="740" t="s">
        <v>578</v>
      </c>
      <c r="E435" s="739" t="s">
        <v>4069</v>
      </c>
      <c r="F435" s="740" t="s">
        <v>4070</v>
      </c>
      <c r="G435" s="739" t="s">
        <v>3877</v>
      </c>
      <c r="H435" s="739" t="s">
        <v>3878</v>
      </c>
      <c r="I435" s="741">
        <v>2.91</v>
      </c>
      <c r="J435" s="741">
        <v>150</v>
      </c>
      <c r="K435" s="742">
        <v>436.5</v>
      </c>
    </row>
    <row r="436" spans="1:11" ht="14.4" customHeight="1" x14ac:dyDescent="0.3">
      <c r="A436" s="737" t="s">
        <v>560</v>
      </c>
      <c r="B436" s="738" t="s">
        <v>1972</v>
      </c>
      <c r="C436" s="739" t="s">
        <v>577</v>
      </c>
      <c r="D436" s="740" t="s">
        <v>578</v>
      </c>
      <c r="E436" s="739" t="s">
        <v>4069</v>
      </c>
      <c r="F436" s="740" t="s">
        <v>4070</v>
      </c>
      <c r="G436" s="739" t="s">
        <v>3999</v>
      </c>
      <c r="H436" s="739" t="s">
        <v>4000</v>
      </c>
      <c r="I436" s="741">
        <v>1500.4</v>
      </c>
      <c r="J436" s="741">
        <v>7</v>
      </c>
      <c r="K436" s="742">
        <v>10502.8</v>
      </c>
    </row>
    <row r="437" spans="1:11" ht="14.4" customHeight="1" x14ac:dyDescent="0.3">
      <c r="A437" s="737" t="s">
        <v>560</v>
      </c>
      <c r="B437" s="738" t="s">
        <v>1972</v>
      </c>
      <c r="C437" s="739" t="s">
        <v>577</v>
      </c>
      <c r="D437" s="740" t="s">
        <v>578</v>
      </c>
      <c r="E437" s="739" t="s">
        <v>4069</v>
      </c>
      <c r="F437" s="740" t="s">
        <v>4070</v>
      </c>
      <c r="G437" s="739" t="s">
        <v>3609</v>
      </c>
      <c r="H437" s="739" t="s">
        <v>3610</v>
      </c>
      <c r="I437" s="741">
        <v>25.99</v>
      </c>
      <c r="J437" s="741">
        <v>50</v>
      </c>
      <c r="K437" s="742">
        <v>1299.54</v>
      </c>
    </row>
    <row r="438" spans="1:11" ht="14.4" customHeight="1" x14ac:dyDescent="0.3">
      <c r="A438" s="737" t="s">
        <v>560</v>
      </c>
      <c r="B438" s="738" t="s">
        <v>1972</v>
      </c>
      <c r="C438" s="739" t="s">
        <v>577</v>
      </c>
      <c r="D438" s="740" t="s">
        <v>578</v>
      </c>
      <c r="E438" s="739" t="s">
        <v>4069</v>
      </c>
      <c r="F438" s="740" t="s">
        <v>4070</v>
      </c>
      <c r="G438" s="739" t="s">
        <v>4001</v>
      </c>
      <c r="H438" s="739" t="s">
        <v>4002</v>
      </c>
      <c r="I438" s="741">
        <v>502.15</v>
      </c>
      <c r="J438" s="741">
        <v>10</v>
      </c>
      <c r="K438" s="742">
        <v>5021.5</v>
      </c>
    </row>
    <row r="439" spans="1:11" ht="14.4" customHeight="1" x14ac:dyDescent="0.3">
      <c r="A439" s="737" t="s">
        <v>560</v>
      </c>
      <c r="B439" s="738" t="s">
        <v>1972</v>
      </c>
      <c r="C439" s="739" t="s">
        <v>577</v>
      </c>
      <c r="D439" s="740" t="s">
        <v>578</v>
      </c>
      <c r="E439" s="739" t="s">
        <v>4069</v>
      </c>
      <c r="F439" s="740" t="s">
        <v>4070</v>
      </c>
      <c r="G439" s="739" t="s">
        <v>3885</v>
      </c>
      <c r="H439" s="739" t="s">
        <v>3886</v>
      </c>
      <c r="I439" s="741">
        <v>72.155000000000001</v>
      </c>
      <c r="J439" s="741">
        <v>50</v>
      </c>
      <c r="K439" s="742">
        <v>3607.79</v>
      </c>
    </row>
    <row r="440" spans="1:11" ht="14.4" customHeight="1" x14ac:dyDescent="0.3">
      <c r="A440" s="737" t="s">
        <v>560</v>
      </c>
      <c r="B440" s="738" t="s">
        <v>1972</v>
      </c>
      <c r="C440" s="739" t="s">
        <v>577</v>
      </c>
      <c r="D440" s="740" t="s">
        <v>578</v>
      </c>
      <c r="E440" s="739" t="s">
        <v>4069</v>
      </c>
      <c r="F440" s="740" t="s">
        <v>4070</v>
      </c>
      <c r="G440" s="739" t="s">
        <v>3887</v>
      </c>
      <c r="H440" s="739" t="s">
        <v>3888</v>
      </c>
      <c r="I440" s="741">
        <v>1234.2</v>
      </c>
      <c r="J440" s="741">
        <v>5</v>
      </c>
      <c r="K440" s="742">
        <v>6171</v>
      </c>
    </row>
    <row r="441" spans="1:11" ht="14.4" customHeight="1" x14ac:dyDescent="0.3">
      <c r="A441" s="737" t="s">
        <v>560</v>
      </c>
      <c r="B441" s="738" t="s">
        <v>1972</v>
      </c>
      <c r="C441" s="739" t="s">
        <v>577</v>
      </c>
      <c r="D441" s="740" t="s">
        <v>578</v>
      </c>
      <c r="E441" s="739" t="s">
        <v>4069</v>
      </c>
      <c r="F441" s="740" t="s">
        <v>4070</v>
      </c>
      <c r="G441" s="739" t="s">
        <v>3891</v>
      </c>
      <c r="H441" s="739" t="s">
        <v>3892</v>
      </c>
      <c r="I441" s="741">
        <v>17.91</v>
      </c>
      <c r="J441" s="741">
        <v>20</v>
      </c>
      <c r="K441" s="742">
        <v>358.2</v>
      </c>
    </row>
    <row r="442" spans="1:11" ht="14.4" customHeight="1" x14ac:dyDescent="0.3">
      <c r="A442" s="737" t="s">
        <v>560</v>
      </c>
      <c r="B442" s="738" t="s">
        <v>1972</v>
      </c>
      <c r="C442" s="739" t="s">
        <v>577</v>
      </c>
      <c r="D442" s="740" t="s">
        <v>578</v>
      </c>
      <c r="E442" s="739" t="s">
        <v>4069</v>
      </c>
      <c r="F442" s="740" t="s">
        <v>4070</v>
      </c>
      <c r="G442" s="739" t="s">
        <v>4003</v>
      </c>
      <c r="H442" s="739" t="s">
        <v>4004</v>
      </c>
      <c r="I442" s="741">
        <v>302.5</v>
      </c>
      <c r="J442" s="741">
        <v>2</v>
      </c>
      <c r="K442" s="742">
        <v>605</v>
      </c>
    </row>
    <row r="443" spans="1:11" ht="14.4" customHeight="1" x14ac:dyDescent="0.3">
      <c r="A443" s="737" t="s">
        <v>560</v>
      </c>
      <c r="B443" s="738" t="s">
        <v>1972</v>
      </c>
      <c r="C443" s="739" t="s">
        <v>577</v>
      </c>
      <c r="D443" s="740" t="s">
        <v>578</v>
      </c>
      <c r="E443" s="739" t="s">
        <v>4069</v>
      </c>
      <c r="F443" s="740" t="s">
        <v>4070</v>
      </c>
      <c r="G443" s="739" t="s">
        <v>4005</v>
      </c>
      <c r="H443" s="739" t="s">
        <v>4006</v>
      </c>
      <c r="I443" s="741">
        <v>21.9</v>
      </c>
      <c r="J443" s="741">
        <v>100</v>
      </c>
      <c r="K443" s="742">
        <v>2190.0500000000002</v>
      </c>
    </row>
    <row r="444" spans="1:11" ht="14.4" customHeight="1" x14ac:dyDescent="0.3">
      <c r="A444" s="737" t="s">
        <v>560</v>
      </c>
      <c r="B444" s="738" t="s">
        <v>1972</v>
      </c>
      <c r="C444" s="739" t="s">
        <v>577</v>
      </c>
      <c r="D444" s="740" t="s">
        <v>578</v>
      </c>
      <c r="E444" s="739" t="s">
        <v>4069</v>
      </c>
      <c r="F444" s="740" t="s">
        <v>4070</v>
      </c>
      <c r="G444" s="739" t="s">
        <v>3895</v>
      </c>
      <c r="H444" s="739" t="s">
        <v>3896</v>
      </c>
      <c r="I444" s="741">
        <v>1393.93</v>
      </c>
      <c r="J444" s="741">
        <v>2</v>
      </c>
      <c r="K444" s="742">
        <v>2787.86</v>
      </c>
    </row>
    <row r="445" spans="1:11" ht="14.4" customHeight="1" x14ac:dyDescent="0.3">
      <c r="A445" s="737" t="s">
        <v>560</v>
      </c>
      <c r="B445" s="738" t="s">
        <v>1972</v>
      </c>
      <c r="C445" s="739" t="s">
        <v>577</v>
      </c>
      <c r="D445" s="740" t="s">
        <v>578</v>
      </c>
      <c r="E445" s="739" t="s">
        <v>4069</v>
      </c>
      <c r="F445" s="740" t="s">
        <v>4070</v>
      </c>
      <c r="G445" s="739" t="s">
        <v>4007</v>
      </c>
      <c r="H445" s="739" t="s">
        <v>4008</v>
      </c>
      <c r="I445" s="741">
        <v>1500.4000000000003</v>
      </c>
      <c r="J445" s="741">
        <v>20</v>
      </c>
      <c r="K445" s="742">
        <v>30008.000000000004</v>
      </c>
    </row>
    <row r="446" spans="1:11" ht="14.4" customHeight="1" x14ac:dyDescent="0.3">
      <c r="A446" s="737" t="s">
        <v>560</v>
      </c>
      <c r="B446" s="738" t="s">
        <v>1972</v>
      </c>
      <c r="C446" s="739" t="s">
        <v>577</v>
      </c>
      <c r="D446" s="740" t="s">
        <v>578</v>
      </c>
      <c r="E446" s="739" t="s">
        <v>4069</v>
      </c>
      <c r="F446" s="740" t="s">
        <v>4070</v>
      </c>
      <c r="G446" s="739" t="s">
        <v>4009</v>
      </c>
      <c r="H446" s="739" t="s">
        <v>4010</v>
      </c>
      <c r="I446" s="741">
        <v>665.5</v>
      </c>
      <c r="J446" s="741">
        <v>3</v>
      </c>
      <c r="K446" s="742">
        <v>1996.5</v>
      </c>
    </row>
    <row r="447" spans="1:11" ht="14.4" customHeight="1" x14ac:dyDescent="0.3">
      <c r="A447" s="737" t="s">
        <v>560</v>
      </c>
      <c r="B447" s="738" t="s">
        <v>1972</v>
      </c>
      <c r="C447" s="739" t="s">
        <v>577</v>
      </c>
      <c r="D447" s="740" t="s">
        <v>578</v>
      </c>
      <c r="E447" s="739" t="s">
        <v>4069</v>
      </c>
      <c r="F447" s="740" t="s">
        <v>4070</v>
      </c>
      <c r="G447" s="739" t="s">
        <v>4011</v>
      </c>
      <c r="H447" s="739" t="s">
        <v>4012</v>
      </c>
      <c r="I447" s="741">
        <v>74.260000000000005</v>
      </c>
      <c r="J447" s="741">
        <v>25</v>
      </c>
      <c r="K447" s="742">
        <v>1856.44</v>
      </c>
    </row>
    <row r="448" spans="1:11" ht="14.4" customHeight="1" x14ac:dyDescent="0.3">
      <c r="A448" s="737" t="s">
        <v>560</v>
      </c>
      <c r="B448" s="738" t="s">
        <v>1972</v>
      </c>
      <c r="C448" s="739" t="s">
        <v>577</v>
      </c>
      <c r="D448" s="740" t="s">
        <v>578</v>
      </c>
      <c r="E448" s="739" t="s">
        <v>4069</v>
      </c>
      <c r="F448" s="740" t="s">
        <v>4070</v>
      </c>
      <c r="G448" s="739" t="s">
        <v>4013</v>
      </c>
      <c r="H448" s="739" t="s">
        <v>4014</v>
      </c>
      <c r="I448" s="741">
        <v>1500.4</v>
      </c>
      <c r="J448" s="741">
        <v>7</v>
      </c>
      <c r="K448" s="742">
        <v>10502.8</v>
      </c>
    </row>
    <row r="449" spans="1:11" ht="14.4" customHeight="1" x14ac:dyDescent="0.3">
      <c r="A449" s="737" t="s">
        <v>560</v>
      </c>
      <c r="B449" s="738" t="s">
        <v>1972</v>
      </c>
      <c r="C449" s="739" t="s">
        <v>577</v>
      </c>
      <c r="D449" s="740" t="s">
        <v>578</v>
      </c>
      <c r="E449" s="739" t="s">
        <v>4069</v>
      </c>
      <c r="F449" s="740" t="s">
        <v>4070</v>
      </c>
      <c r="G449" s="739" t="s">
        <v>3349</v>
      </c>
      <c r="H449" s="739" t="s">
        <v>3350</v>
      </c>
      <c r="I449" s="741">
        <v>3.4350000000000001</v>
      </c>
      <c r="J449" s="741">
        <v>5200</v>
      </c>
      <c r="K449" s="742">
        <v>17856</v>
      </c>
    </row>
    <row r="450" spans="1:11" ht="14.4" customHeight="1" x14ac:dyDescent="0.3">
      <c r="A450" s="737" t="s">
        <v>560</v>
      </c>
      <c r="B450" s="738" t="s">
        <v>1972</v>
      </c>
      <c r="C450" s="739" t="s">
        <v>577</v>
      </c>
      <c r="D450" s="740" t="s">
        <v>578</v>
      </c>
      <c r="E450" s="739" t="s">
        <v>4069</v>
      </c>
      <c r="F450" s="740" t="s">
        <v>4070</v>
      </c>
      <c r="G450" s="739" t="s">
        <v>3645</v>
      </c>
      <c r="H450" s="739" t="s">
        <v>3646</v>
      </c>
      <c r="I450" s="741">
        <v>6.1116666666666655</v>
      </c>
      <c r="J450" s="741">
        <v>760</v>
      </c>
      <c r="K450" s="742">
        <v>4647.6000000000004</v>
      </c>
    </row>
    <row r="451" spans="1:11" ht="14.4" customHeight="1" x14ac:dyDescent="0.3">
      <c r="A451" s="737" t="s">
        <v>560</v>
      </c>
      <c r="B451" s="738" t="s">
        <v>1972</v>
      </c>
      <c r="C451" s="739" t="s">
        <v>577</v>
      </c>
      <c r="D451" s="740" t="s">
        <v>578</v>
      </c>
      <c r="E451" s="739" t="s">
        <v>4069</v>
      </c>
      <c r="F451" s="740" t="s">
        <v>4070</v>
      </c>
      <c r="G451" s="739" t="s">
        <v>4015</v>
      </c>
      <c r="H451" s="739" t="s">
        <v>4016</v>
      </c>
      <c r="I451" s="741">
        <v>701.8</v>
      </c>
      <c r="J451" s="741">
        <v>1</v>
      </c>
      <c r="K451" s="742">
        <v>701.8</v>
      </c>
    </row>
    <row r="452" spans="1:11" ht="14.4" customHeight="1" x14ac:dyDescent="0.3">
      <c r="A452" s="737" t="s">
        <v>560</v>
      </c>
      <c r="B452" s="738" t="s">
        <v>1972</v>
      </c>
      <c r="C452" s="739" t="s">
        <v>577</v>
      </c>
      <c r="D452" s="740" t="s">
        <v>578</v>
      </c>
      <c r="E452" s="739" t="s">
        <v>4069</v>
      </c>
      <c r="F452" s="740" t="s">
        <v>4070</v>
      </c>
      <c r="G452" s="739" t="s">
        <v>4017</v>
      </c>
      <c r="H452" s="739" t="s">
        <v>4018</v>
      </c>
      <c r="I452" s="741">
        <v>33.76</v>
      </c>
      <c r="J452" s="741">
        <v>50</v>
      </c>
      <c r="K452" s="742">
        <v>1688</v>
      </c>
    </row>
    <row r="453" spans="1:11" ht="14.4" customHeight="1" x14ac:dyDescent="0.3">
      <c r="A453" s="737" t="s">
        <v>560</v>
      </c>
      <c r="B453" s="738" t="s">
        <v>1972</v>
      </c>
      <c r="C453" s="739" t="s">
        <v>577</v>
      </c>
      <c r="D453" s="740" t="s">
        <v>578</v>
      </c>
      <c r="E453" s="739" t="s">
        <v>4069</v>
      </c>
      <c r="F453" s="740" t="s">
        <v>4070</v>
      </c>
      <c r="G453" s="739" t="s">
        <v>4019</v>
      </c>
      <c r="H453" s="739" t="s">
        <v>4020</v>
      </c>
      <c r="I453" s="741">
        <v>96.68</v>
      </c>
      <c r="J453" s="741">
        <v>30</v>
      </c>
      <c r="K453" s="742">
        <v>2900.4</v>
      </c>
    </row>
    <row r="454" spans="1:11" ht="14.4" customHeight="1" x14ac:dyDescent="0.3">
      <c r="A454" s="737" t="s">
        <v>560</v>
      </c>
      <c r="B454" s="738" t="s">
        <v>1972</v>
      </c>
      <c r="C454" s="739" t="s">
        <v>577</v>
      </c>
      <c r="D454" s="740" t="s">
        <v>578</v>
      </c>
      <c r="E454" s="739" t="s">
        <v>4069</v>
      </c>
      <c r="F454" s="740" t="s">
        <v>4070</v>
      </c>
      <c r="G454" s="739" t="s">
        <v>4021</v>
      </c>
      <c r="H454" s="739" t="s">
        <v>4022</v>
      </c>
      <c r="I454" s="741">
        <v>847</v>
      </c>
      <c r="J454" s="741">
        <v>5</v>
      </c>
      <c r="K454" s="742">
        <v>4235</v>
      </c>
    </row>
    <row r="455" spans="1:11" ht="14.4" customHeight="1" x14ac:dyDescent="0.3">
      <c r="A455" s="737" t="s">
        <v>560</v>
      </c>
      <c r="B455" s="738" t="s">
        <v>1972</v>
      </c>
      <c r="C455" s="739" t="s">
        <v>577</v>
      </c>
      <c r="D455" s="740" t="s">
        <v>578</v>
      </c>
      <c r="E455" s="739" t="s">
        <v>4069</v>
      </c>
      <c r="F455" s="740" t="s">
        <v>4070</v>
      </c>
      <c r="G455" s="739" t="s">
        <v>4023</v>
      </c>
      <c r="H455" s="739" t="s">
        <v>4024</v>
      </c>
      <c r="I455" s="741">
        <v>47.19</v>
      </c>
      <c r="J455" s="741">
        <v>30</v>
      </c>
      <c r="K455" s="742">
        <v>1415.7</v>
      </c>
    </row>
    <row r="456" spans="1:11" ht="14.4" customHeight="1" x14ac:dyDescent="0.3">
      <c r="A456" s="737" t="s">
        <v>560</v>
      </c>
      <c r="B456" s="738" t="s">
        <v>1972</v>
      </c>
      <c r="C456" s="739" t="s">
        <v>577</v>
      </c>
      <c r="D456" s="740" t="s">
        <v>578</v>
      </c>
      <c r="E456" s="739" t="s">
        <v>4069</v>
      </c>
      <c r="F456" s="740" t="s">
        <v>4070</v>
      </c>
      <c r="G456" s="739" t="s">
        <v>3913</v>
      </c>
      <c r="H456" s="739" t="s">
        <v>3914</v>
      </c>
      <c r="I456" s="741">
        <v>22</v>
      </c>
      <c r="J456" s="741">
        <v>80</v>
      </c>
      <c r="K456" s="742">
        <v>1760</v>
      </c>
    </row>
    <row r="457" spans="1:11" ht="14.4" customHeight="1" x14ac:dyDescent="0.3">
      <c r="A457" s="737" t="s">
        <v>560</v>
      </c>
      <c r="B457" s="738" t="s">
        <v>1972</v>
      </c>
      <c r="C457" s="739" t="s">
        <v>577</v>
      </c>
      <c r="D457" s="740" t="s">
        <v>578</v>
      </c>
      <c r="E457" s="739" t="s">
        <v>4069</v>
      </c>
      <c r="F457" s="740" t="s">
        <v>4070</v>
      </c>
      <c r="G457" s="739" t="s">
        <v>3667</v>
      </c>
      <c r="H457" s="739" t="s">
        <v>3668</v>
      </c>
      <c r="I457" s="741">
        <v>22</v>
      </c>
      <c r="J457" s="741">
        <v>120</v>
      </c>
      <c r="K457" s="742">
        <v>2640</v>
      </c>
    </row>
    <row r="458" spans="1:11" ht="14.4" customHeight="1" x14ac:dyDescent="0.3">
      <c r="A458" s="737" t="s">
        <v>560</v>
      </c>
      <c r="B458" s="738" t="s">
        <v>1972</v>
      </c>
      <c r="C458" s="739" t="s">
        <v>577</v>
      </c>
      <c r="D458" s="740" t="s">
        <v>578</v>
      </c>
      <c r="E458" s="739" t="s">
        <v>4069</v>
      </c>
      <c r="F458" s="740" t="s">
        <v>4070</v>
      </c>
      <c r="G458" s="739" t="s">
        <v>3919</v>
      </c>
      <c r="H458" s="739" t="s">
        <v>3920</v>
      </c>
      <c r="I458" s="741">
        <v>1452</v>
      </c>
      <c r="J458" s="741">
        <v>2</v>
      </c>
      <c r="K458" s="742">
        <v>2904</v>
      </c>
    </row>
    <row r="459" spans="1:11" ht="14.4" customHeight="1" x14ac:dyDescent="0.3">
      <c r="A459" s="737" t="s">
        <v>560</v>
      </c>
      <c r="B459" s="738" t="s">
        <v>1972</v>
      </c>
      <c r="C459" s="739" t="s">
        <v>577</v>
      </c>
      <c r="D459" s="740" t="s">
        <v>578</v>
      </c>
      <c r="E459" s="739" t="s">
        <v>4069</v>
      </c>
      <c r="F459" s="740" t="s">
        <v>4070</v>
      </c>
      <c r="G459" s="739" t="s">
        <v>4025</v>
      </c>
      <c r="H459" s="739" t="s">
        <v>4026</v>
      </c>
      <c r="I459" s="741">
        <v>1500.4</v>
      </c>
      <c r="J459" s="741">
        <v>3</v>
      </c>
      <c r="K459" s="742">
        <v>4501.2</v>
      </c>
    </row>
    <row r="460" spans="1:11" ht="14.4" customHeight="1" x14ac:dyDescent="0.3">
      <c r="A460" s="737" t="s">
        <v>560</v>
      </c>
      <c r="B460" s="738" t="s">
        <v>1972</v>
      </c>
      <c r="C460" s="739" t="s">
        <v>577</v>
      </c>
      <c r="D460" s="740" t="s">
        <v>578</v>
      </c>
      <c r="E460" s="739" t="s">
        <v>4069</v>
      </c>
      <c r="F460" s="740" t="s">
        <v>4070</v>
      </c>
      <c r="G460" s="739" t="s">
        <v>3921</v>
      </c>
      <c r="H460" s="739" t="s">
        <v>3922</v>
      </c>
      <c r="I460" s="741">
        <v>22</v>
      </c>
      <c r="J460" s="741">
        <v>150</v>
      </c>
      <c r="K460" s="742">
        <v>3300</v>
      </c>
    </row>
    <row r="461" spans="1:11" ht="14.4" customHeight="1" x14ac:dyDescent="0.3">
      <c r="A461" s="737" t="s">
        <v>560</v>
      </c>
      <c r="B461" s="738" t="s">
        <v>1972</v>
      </c>
      <c r="C461" s="739" t="s">
        <v>577</v>
      </c>
      <c r="D461" s="740" t="s">
        <v>578</v>
      </c>
      <c r="E461" s="739" t="s">
        <v>4069</v>
      </c>
      <c r="F461" s="740" t="s">
        <v>4070</v>
      </c>
      <c r="G461" s="739" t="s">
        <v>3923</v>
      </c>
      <c r="H461" s="739" t="s">
        <v>3924</v>
      </c>
      <c r="I461" s="741">
        <v>22</v>
      </c>
      <c r="J461" s="741">
        <v>140</v>
      </c>
      <c r="K461" s="742">
        <v>3080</v>
      </c>
    </row>
    <row r="462" spans="1:11" ht="14.4" customHeight="1" x14ac:dyDescent="0.3">
      <c r="A462" s="737" t="s">
        <v>560</v>
      </c>
      <c r="B462" s="738" t="s">
        <v>1972</v>
      </c>
      <c r="C462" s="739" t="s">
        <v>577</v>
      </c>
      <c r="D462" s="740" t="s">
        <v>578</v>
      </c>
      <c r="E462" s="739" t="s">
        <v>4077</v>
      </c>
      <c r="F462" s="740" t="s">
        <v>4078</v>
      </c>
      <c r="G462" s="739" t="s">
        <v>3717</v>
      </c>
      <c r="H462" s="739" t="s">
        <v>3718</v>
      </c>
      <c r="I462" s="741">
        <v>319.91000000000003</v>
      </c>
      <c r="J462" s="741">
        <v>80</v>
      </c>
      <c r="K462" s="742">
        <v>25592.959999999999</v>
      </c>
    </row>
    <row r="463" spans="1:11" ht="14.4" customHeight="1" x14ac:dyDescent="0.3">
      <c r="A463" s="737" t="s">
        <v>560</v>
      </c>
      <c r="B463" s="738" t="s">
        <v>1972</v>
      </c>
      <c r="C463" s="739" t="s">
        <v>577</v>
      </c>
      <c r="D463" s="740" t="s">
        <v>578</v>
      </c>
      <c r="E463" s="739" t="s">
        <v>4081</v>
      </c>
      <c r="F463" s="740" t="s">
        <v>4082</v>
      </c>
      <c r="G463" s="739" t="s">
        <v>3729</v>
      </c>
      <c r="H463" s="739" t="s">
        <v>3730</v>
      </c>
      <c r="I463" s="741">
        <v>8.9471428571428593</v>
      </c>
      <c r="J463" s="741">
        <v>2710</v>
      </c>
      <c r="K463" s="742">
        <v>24316.7</v>
      </c>
    </row>
    <row r="464" spans="1:11" ht="14.4" customHeight="1" x14ac:dyDescent="0.3">
      <c r="A464" s="737" t="s">
        <v>560</v>
      </c>
      <c r="B464" s="738" t="s">
        <v>1972</v>
      </c>
      <c r="C464" s="739" t="s">
        <v>577</v>
      </c>
      <c r="D464" s="740" t="s">
        <v>578</v>
      </c>
      <c r="E464" s="739" t="s">
        <v>4081</v>
      </c>
      <c r="F464" s="740" t="s">
        <v>4082</v>
      </c>
      <c r="G464" s="739" t="s">
        <v>3731</v>
      </c>
      <c r="H464" s="739" t="s">
        <v>3732</v>
      </c>
      <c r="I464" s="741">
        <v>16.4575</v>
      </c>
      <c r="J464" s="741">
        <v>450</v>
      </c>
      <c r="K464" s="742">
        <v>7406</v>
      </c>
    </row>
    <row r="465" spans="1:11" ht="14.4" customHeight="1" x14ac:dyDescent="0.3">
      <c r="A465" s="737" t="s">
        <v>560</v>
      </c>
      <c r="B465" s="738" t="s">
        <v>1972</v>
      </c>
      <c r="C465" s="739" t="s">
        <v>577</v>
      </c>
      <c r="D465" s="740" t="s">
        <v>578</v>
      </c>
      <c r="E465" s="739" t="s">
        <v>4083</v>
      </c>
      <c r="F465" s="740" t="s">
        <v>4084</v>
      </c>
      <c r="G465" s="739" t="s">
        <v>4027</v>
      </c>
      <c r="H465" s="739" t="s">
        <v>4028</v>
      </c>
      <c r="I465" s="741">
        <v>27.25</v>
      </c>
      <c r="J465" s="741">
        <v>216</v>
      </c>
      <c r="K465" s="742">
        <v>5886.9</v>
      </c>
    </row>
    <row r="466" spans="1:11" ht="14.4" customHeight="1" x14ac:dyDescent="0.3">
      <c r="A466" s="737" t="s">
        <v>560</v>
      </c>
      <c r="B466" s="738" t="s">
        <v>1972</v>
      </c>
      <c r="C466" s="739" t="s">
        <v>577</v>
      </c>
      <c r="D466" s="740" t="s">
        <v>578</v>
      </c>
      <c r="E466" s="739" t="s">
        <v>4071</v>
      </c>
      <c r="F466" s="740" t="s">
        <v>4072</v>
      </c>
      <c r="G466" s="739" t="s">
        <v>4029</v>
      </c>
      <c r="H466" s="739" t="s">
        <v>4030</v>
      </c>
      <c r="I466" s="741">
        <v>180.44</v>
      </c>
      <c r="J466" s="741">
        <v>25</v>
      </c>
      <c r="K466" s="742">
        <v>4510.88</v>
      </c>
    </row>
    <row r="467" spans="1:11" ht="14.4" customHeight="1" x14ac:dyDescent="0.3">
      <c r="A467" s="737" t="s">
        <v>560</v>
      </c>
      <c r="B467" s="738" t="s">
        <v>1972</v>
      </c>
      <c r="C467" s="739" t="s">
        <v>577</v>
      </c>
      <c r="D467" s="740" t="s">
        <v>578</v>
      </c>
      <c r="E467" s="739" t="s">
        <v>4071</v>
      </c>
      <c r="F467" s="740" t="s">
        <v>4072</v>
      </c>
      <c r="G467" s="739" t="s">
        <v>3743</v>
      </c>
      <c r="H467" s="739" t="s">
        <v>3744</v>
      </c>
      <c r="I467" s="741">
        <v>0.30499999999999999</v>
      </c>
      <c r="J467" s="741">
        <v>700</v>
      </c>
      <c r="K467" s="742">
        <v>213</v>
      </c>
    </row>
    <row r="468" spans="1:11" ht="14.4" customHeight="1" x14ac:dyDescent="0.3">
      <c r="A468" s="737" t="s">
        <v>560</v>
      </c>
      <c r="B468" s="738" t="s">
        <v>1972</v>
      </c>
      <c r="C468" s="739" t="s">
        <v>577</v>
      </c>
      <c r="D468" s="740" t="s">
        <v>578</v>
      </c>
      <c r="E468" s="739" t="s">
        <v>4071</v>
      </c>
      <c r="F468" s="740" t="s">
        <v>4072</v>
      </c>
      <c r="G468" s="739" t="s">
        <v>3927</v>
      </c>
      <c r="H468" s="739" t="s">
        <v>3928</v>
      </c>
      <c r="I468" s="741">
        <v>48.825000000000003</v>
      </c>
      <c r="J468" s="741">
        <v>50</v>
      </c>
      <c r="K468" s="742">
        <v>2441.35</v>
      </c>
    </row>
    <row r="469" spans="1:11" ht="14.4" customHeight="1" x14ac:dyDescent="0.3">
      <c r="A469" s="737" t="s">
        <v>560</v>
      </c>
      <c r="B469" s="738" t="s">
        <v>1972</v>
      </c>
      <c r="C469" s="739" t="s">
        <v>577</v>
      </c>
      <c r="D469" s="740" t="s">
        <v>578</v>
      </c>
      <c r="E469" s="739" t="s">
        <v>4071</v>
      </c>
      <c r="F469" s="740" t="s">
        <v>4072</v>
      </c>
      <c r="G469" s="739" t="s">
        <v>3355</v>
      </c>
      <c r="H469" s="739" t="s">
        <v>3356</v>
      </c>
      <c r="I469" s="741">
        <v>0.51249999999999996</v>
      </c>
      <c r="J469" s="741">
        <v>3400</v>
      </c>
      <c r="K469" s="742">
        <v>1706</v>
      </c>
    </row>
    <row r="470" spans="1:11" ht="14.4" customHeight="1" x14ac:dyDescent="0.3">
      <c r="A470" s="737" t="s">
        <v>560</v>
      </c>
      <c r="B470" s="738" t="s">
        <v>1972</v>
      </c>
      <c r="C470" s="739" t="s">
        <v>577</v>
      </c>
      <c r="D470" s="740" t="s">
        <v>578</v>
      </c>
      <c r="E470" s="739" t="s">
        <v>4071</v>
      </c>
      <c r="F470" s="740" t="s">
        <v>4072</v>
      </c>
      <c r="G470" s="739" t="s">
        <v>3929</v>
      </c>
      <c r="H470" s="739" t="s">
        <v>3930</v>
      </c>
      <c r="I470" s="741">
        <v>48.823333333333331</v>
      </c>
      <c r="J470" s="741">
        <v>75</v>
      </c>
      <c r="K470" s="742">
        <v>3661.85</v>
      </c>
    </row>
    <row r="471" spans="1:11" ht="14.4" customHeight="1" x14ac:dyDescent="0.3">
      <c r="A471" s="737" t="s">
        <v>560</v>
      </c>
      <c r="B471" s="738" t="s">
        <v>1972</v>
      </c>
      <c r="C471" s="739" t="s">
        <v>577</v>
      </c>
      <c r="D471" s="740" t="s">
        <v>578</v>
      </c>
      <c r="E471" s="739" t="s">
        <v>4071</v>
      </c>
      <c r="F471" s="740" t="s">
        <v>4072</v>
      </c>
      <c r="G471" s="739" t="s">
        <v>3937</v>
      </c>
      <c r="H471" s="739" t="s">
        <v>3938</v>
      </c>
      <c r="I471" s="741">
        <v>1.5166666666666666</v>
      </c>
      <c r="J471" s="741">
        <v>1000</v>
      </c>
      <c r="K471" s="742">
        <v>1515</v>
      </c>
    </row>
    <row r="472" spans="1:11" ht="14.4" customHeight="1" x14ac:dyDescent="0.3">
      <c r="A472" s="737" t="s">
        <v>560</v>
      </c>
      <c r="B472" s="738" t="s">
        <v>1972</v>
      </c>
      <c r="C472" s="739" t="s">
        <v>577</v>
      </c>
      <c r="D472" s="740" t="s">
        <v>578</v>
      </c>
      <c r="E472" s="739" t="s">
        <v>4071</v>
      </c>
      <c r="F472" s="740" t="s">
        <v>4072</v>
      </c>
      <c r="G472" s="739" t="s">
        <v>3939</v>
      </c>
      <c r="H472" s="739" t="s">
        <v>3940</v>
      </c>
      <c r="I472" s="741">
        <v>180.44</v>
      </c>
      <c r="J472" s="741">
        <v>25</v>
      </c>
      <c r="K472" s="742">
        <v>4510.88</v>
      </c>
    </row>
    <row r="473" spans="1:11" ht="14.4" customHeight="1" x14ac:dyDescent="0.3">
      <c r="A473" s="737" t="s">
        <v>560</v>
      </c>
      <c r="B473" s="738" t="s">
        <v>1972</v>
      </c>
      <c r="C473" s="739" t="s">
        <v>577</v>
      </c>
      <c r="D473" s="740" t="s">
        <v>578</v>
      </c>
      <c r="E473" s="739" t="s">
        <v>4071</v>
      </c>
      <c r="F473" s="740" t="s">
        <v>4072</v>
      </c>
      <c r="G473" s="739" t="s">
        <v>3359</v>
      </c>
      <c r="H473" s="739" t="s">
        <v>3360</v>
      </c>
      <c r="I473" s="741">
        <v>261.36</v>
      </c>
      <c r="J473" s="741">
        <v>25</v>
      </c>
      <c r="K473" s="742">
        <v>6534</v>
      </c>
    </row>
    <row r="474" spans="1:11" ht="14.4" customHeight="1" x14ac:dyDescent="0.3">
      <c r="A474" s="737" t="s">
        <v>560</v>
      </c>
      <c r="B474" s="738" t="s">
        <v>1972</v>
      </c>
      <c r="C474" s="739" t="s">
        <v>577</v>
      </c>
      <c r="D474" s="740" t="s">
        <v>578</v>
      </c>
      <c r="E474" s="739" t="s">
        <v>4071</v>
      </c>
      <c r="F474" s="740" t="s">
        <v>4072</v>
      </c>
      <c r="G474" s="739" t="s">
        <v>4031</v>
      </c>
      <c r="H474" s="739" t="s">
        <v>4032</v>
      </c>
      <c r="I474" s="741">
        <v>261.36</v>
      </c>
      <c r="J474" s="741">
        <v>25</v>
      </c>
      <c r="K474" s="742">
        <v>6534</v>
      </c>
    </row>
    <row r="475" spans="1:11" ht="14.4" customHeight="1" x14ac:dyDescent="0.3">
      <c r="A475" s="737" t="s">
        <v>560</v>
      </c>
      <c r="B475" s="738" t="s">
        <v>1972</v>
      </c>
      <c r="C475" s="739" t="s">
        <v>577</v>
      </c>
      <c r="D475" s="740" t="s">
        <v>578</v>
      </c>
      <c r="E475" s="739" t="s">
        <v>4073</v>
      </c>
      <c r="F475" s="740" t="s">
        <v>4074</v>
      </c>
      <c r="G475" s="739" t="s">
        <v>3367</v>
      </c>
      <c r="H475" s="739" t="s">
        <v>3368</v>
      </c>
      <c r="I475" s="741">
        <v>0.69</v>
      </c>
      <c r="J475" s="741">
        <v>13600</v>
      </c>
      <c r="K475" s="742">
        <v>9384</v>
      </c>
    </row>
    <row r="476" spans="1:11" ht="14.4" customHeight="1" x14ac:dyDescent="0.3">
      <c r="A476" s="737" t="s">
        <v>560</v>
      </c>
      <c r="B476" s="738" t="s">
        <v>1972</v>
      </c>
      <c r="C476" s="739" t="s">
        <v>577</v>
      </c>
      <c r="D476" s="740" t="s">
        <v>578</v>
      </c>
      <c r="E476" s="739" t="s">
        <v>4073</v>
      </c>
      <c r="F476" s="740" t="s">
        <v>4074</v>
      </c>
      <c r="G476" s="739" t="s">
        <v>3755</v>
      </c>
      <c r="H476" s="739" t="s">
        <v>3756</v>
      </c>
      <c r="I476" s="741">
        <v>0.69</v>
      </c>
      <c r="J476" s="741">
        <v>5000</v>
      </c>
      <c r="K476" s="742">
        <v>3450</v>
      </c>
    </row>
    <row r="477" spans="1:11" ht="14.4" customHeight="1" x14ac:dyDescent="0.3">
      <c r="A477" s="737" t="s">
        <v>560</v>
      </c>
      <c r="B477" s="738" t="s">
        <v>1972</v>
      </c>
      <c r="C477" s="739" t="s">
        <v>577</v>
      </c>
      <c r="D477" s="740" t="s">
        <v>578</v>
      </c>
      <c r="E477" s="739" t="s">
        <v>4073</v>
      </c>
      <c r="F477" s="740" t="s">
        <v>4074</v>
      </c>
      <c r="G477" s="739" t="s">
        <v>3757</v>
      </c>
      <c r="H477" s="739" t="s">
        <v>3758</v>
      </c>
      <c r="I477" s="741">
        <v>0.69</v>
      </c>
      <c r="J477" s="741">
        <v>5200</v>
      </c>
      <c r="K477" s="742">
        <v>3588</v>
      </c>
    </row>
    <row r="478" spans="1:11" ht="14.4" customHeight="1" x14ac:dyDescent="0.3">
      <c r="A478" s="737" t="s">
        <v>560</v>
      </c>
      <c r="B478" s="738" t="s">
        <v>1972</v>
      </c>
      <c r="C478" s="739" t="s">
        <v>577</v>
      </c>
      <c r="D478" s="740" t="s">
        <v>578</v>
      </c>
      <c r="E478" s="739" t="s">
        <v>4085</v>
      </c>
      <c r="F478" s="740" t="s">
        <v>4086</v>
      </c>
      <c r="G478" s="739" t="s">
        <v>3777</v>
      </c>
      <c r="H478" s="739" t="s">
        <v>3778</v>
      </c>
      <c r="I478" s="741">
        <v>152.46</v>
      </c>
      <c r="J478" s="741">
        <v>9</v>
      </c>
      <c r="K478" s="742">
        <v>1372.1399999999999</v>
      </c>
    </row>
    <row r="479" spans="1:11" ht="14.4" customHeight="1" x14ac:dyDescent="0.3">
      <c r="A479" s="737" t="s">
        <v>560</v>
      </c>
      <c r="B479" s="738" t="s">
        <v>1972</v>
      </c>
      <c r="C479" s="739" t="s">
        <v>577</v>
      </c>
      <c r="D479" s="740" t="s">
        <v>578</v>
      </c>
      <c r="E479" s="739" t="s">
        <v>4089</v>
      </c>
      <c r="F479" s="740" t="s">
        <v>4090</v>
      </c>
      <c r="G479" s="739" t="s">
        <v>4033</v>
      </c>
      <c r="H479" s="739" t="s">
        <v>4034</v>
      </c>
      <c r="I479" s="741">
        <v>199</v>
      </c>
      <c r="J479" s="741">
        <v>10</v>
      </c>
      <c r="K479" s="742">
        <v>1989.97</v>
      </c>
    </row>
    <row r="480" spans="1:11" ht="14.4" customHeight="1" x14ac:dyDescent="0.3">
      <c r="A480" s="737" t="s">
        <v>560</v>
      </c>
      <c r="B480" s="738" t="s">
        <v>1972</v>
      </c>
      <c r="C480" s="739" t="s">
        <v>577</v>
      </c>
      <c r="D480" s="740" t="s">
        <v>578</v>
      </c>
      <c r="E480" s="739" t="s">
        <v>4089</v>
      </c>
      <c r="F480" s="740" t="s">
        <v>4090</v>
      </c>
      <c r="G480" s="739" t="s">
        <v>3949</v>
      </c>
      <c r="H480" s="739" t="s">
        <v>3950</v>
      </c>
      <c r="I480" s="741">
        <v>15.61</v>
      </c>
      <c r="J480" s="741">
        <v>70</v>
      </c>
      <c r="K480" s="742">
        <v>1092.6999999999998</v>
      </c>
    </row>
    <row r="481" spans="1:11" ht="14.4" customHeight="1" x14ac:dyDescent="0.3">
      <c r="A481" s="737" t="s">
        <v>560</v>
      </c>
      <c r="B481" s="738" t="s">
        <v>1972</v>
      </c>
      <c r="C481" s="739" t="s">
        <v>577</v>
      </c>
      <c r="D481" s="740" t="s">
        <v>578</v>
      </c>
      <c r="E481" s="739" t="s">
        <v>4089</v>
      </c>
      <c r="F481" s="740" t="s">
        <v>4090</v>
      </c>
      <c r="G481" s="739" t="s">
        <v>3951</v>
      </c>
      <c r="H481" s="739" t="s">
        <v>3952</v>
      </c>
      <c r="I481" s="741">
        <v>36.835999999999999</v>
      </c>
      <c r="J481" s="741">
        <v>180</v>
      </c>
      <c r="K481" s="742">
        <v>6630.0599999999995</v>
      </c>
    </row>
    <row r="482" spans="1:11" ht="14.4" customHeight="1" x14ac:dyDescent="0.3">
      <c r="A482" s="737" t="s">
        <v>560</v>
      </c>
      <c r="B482" s="738" t="s">
        <v>1972</v>
      </c>
      <c r="C482" s="739" t="s">
        <v>577</v>
      </c>
      <c r="D482" s="740" t="s">
        <v>578</v>
      </c>
      <c r="E482" s="739" t="s">
        <v>4089</v>
      </c>
      <c r="F482" s="740" t="s">
        <v>4090</v>
      </c>
      <c r="G482" s="739" t="s">
        <v>3817</v>
      </c>
      <c r="H482" s="739" t="s">
        <v>3818</v>
      </c>
      <c r="I482" s="741">
        <v>220.22</v>
      </c>
      <c r="J482" s="741">
        <v>60</v>
      </c>
      <c r="K482" s="742">
        <v>13213.199999999999</v>
      </c>
    </row>
    <row r="483" spans="1:11" ht="14.4" customHeight="1" x14ac:dyDescent="0.3">
      <c r="A483" s="737" t="s">
        <v>560</v>
      </c>
      <c r="B483" s="738" t="s">
        <v>1972</v>
      </c>
      <c r="C483" s="739" t="s">
        <v>577</v>
      </c>
      <c r="D483" s="740" t="s">
        <v>578</v>
      </c>
      <c r="E483" s="739" t="s">
        <v>4089</v>
      </c>
      <c r="F483" s="740" t="s">
        <v>4090</v>
      </c>
      <c r="G483" s="739" t="s">
        <v>3955</v>
      </c>
      <c r="H483" s="739" t="s">
        <v>3956</v>
      </c>
      <c r="I483" s="741">
        <v>104.05999999999999</v>
      </c>
      <c r="J483" s="741">
        <v>60</v>
      </c>
      <c r="K483" s="742">
        <v>6243.5999999999995</v>
      </c>
    </row>
    <row r="484" spans="1:11" ht="14.4" customHeight="1" x14ac:dyDescent="0.3">
      <c r="A484" s="737" t="s">
        <v>560</v>
      </c>
      <c r="B484" s="738" t="s">
        <v>1972</v>
      </c>
      <c r="C484" s="739" t="s">
        <v>577</v>
      </c>
      <c r="D484" s="740" t="s">
        <v>578</v>
      </c>
      <c r="E484" s="739" t="s">
        <v>4089</v>
      </c>
      <c r="F484" s="740" t="s">
        <v>4090</v>
      </c>
      <c r="G484" s="739" t="s">
        <v>3957</v>
      </c>
      <c r="H484" s="739" t="s">
        <v>3958</v>
      </c>
      <c r="I484" s="741">
        <v>119.99249999999999</v>
      </c>
      <c r="J484" s="741">
        <v>300</v>
      </c>
      <c r="K484" s="742">
        <v>35998.380000000005</v>
      </c>
    </row>
    <row r="485" spans="1:11" ht="14.4" customHeight="1" x14ac:dyDescent="0.3">
      <c r="A485" s="737" t="s">
        <v>560</v>
      </c>
      <c r="B485" s="738" t="s">
        <v>1972</v>
      </c>
      <c r="C485" s="739" t="s">
        <v>577</v>
      </c>
      <c r="D485" s="740" t="s">
        <v>578</v>
      </c>
      <c r="E485" s="739" t="s">
        <v>4089</v>
      </c>
      <c r="F485" s="740" t="s">
        <v>4090</v>
      </c>
      <c r="G485" s="739" t="s">
        <v>4035</v>
      </c>
      <c r="H485" s="739" t="s">
        <v>4036</v>
      </c>
      <c r="I485" s="741">
        <v>132</v>
      </c>
      <c r="J485" s="741">
        <v>10</v>
      </c>
      <c r="K485" s="742">
        <v>1320</v>
      </c>
    </row>
    <row r="486" spans="1:11" ht="14.4" customHeight="1" x14ac:dyDescent="0.3">
      <c r="A486" s="737" t="s">
        <v>560</v>
      </c>
      <c r="B486" s="738" t="s">
        <v>1972</v>
      </c>
      <c r="C486" s="739" t="s">
        <v>577</v>
      </c>
      <c r="D486" s="740" t="s">
        <v>578</v>
      </c>
      <c r="E486" s="739" t="s">
        <v>4089</v>
      </c>
      <c r="F486" s="740" t="s">
        <v>4090</v>
      </c>
      <c r="G486" s="739" t="s">
        <v>3961</v>
      </c>
      <c r="H486" s="739" t="s">
        <v>3962</v>
      </c>
      <c r="I486" s="741">
        <v>209.36500000000001</v>
      </c>
      <c r="J486" s="741">
        <v>20</v>
      </c>
      <c r="K486" s="742">
        <v>4187.29</v>
      </c>
    </row>
    <row r="487" spans="1:11" ht="14.4" customHeight="1" x14ac:dyDescent="0.3">
      <c r="A487" s="737" t="s">
        <v>560</v>
      </c>
      <c r="B487" s="738" t="s">
        <v>1972</v>
      </c>
      <c r="C487" s="739" t="s">
        <v>577</v>
      </c>
      <c r="D487" s="740" t="s">
        <v>578</v>
      </c>
      <c r="E487" s="739" t="s">
        <v>4089</v>
      </c>
      <c r="F487" s="740" t="s">
        <v>4090</v>
      </c>
      <c r="G487" s="739" t="s">
        <v>3963</v>
      </c>
      <c r="H487" s="739" t="s">
        <v>3964</v>
      </c>
      <c r="I487" s="741">
        <v>104.05999999999999</v>
      </c>
      <c r="J487" s="741">
        <v>250</v>
      </c>
      <c r="K487" s="742">
        <v>26015</v>
      </c>
    </row>
    <row r="488" spans="1:11" ht="14.4" customHeight="1" x14ac:dyDescent="0.3">
      <c r="A488" s="737" t="s">
        <v>560</v>
      </c>
      <c r="B488" s="738" t="s">
        <v>1972</v>
      </c>
      <c r="C488" s="739" t="s">
        <v>577</v>
      </c>
      <c r="D488" s="740" t="s">
        <v>578</v>
      </c>
      <c r="E488" s="739" t="s">
        <v>4089</v>
      </c>
      <c r="F488" s="740" t="s">
        <v>4090</v>
      </c>
      <c r="G488" s="739" t="s">
        <v>3965</v>
      </c>
      <c r="H488" s="739" t="s">
        <v>3966</v>
      </c>
      <c r="I488" s="741">
        <v>104.05999999999999</v>
      </c>
      <c r="J488" s="741">
        <v>210</v>
      </c>
      <c r="K488" s="742">
        <v>21852.6</v>
      </c>
    </row>
    <row r="489" spans="1:11" ht="14.4" customHeight="1" x14ac:dyDescent="0.3">
      <c r="A489" s="737" t="s">
        <v>560</v>
      </c>
      <c r="B489" s="738" t="s">
        <v>1972</v>
      </c>
      <c r="C489" s="739" t="s">
        <v>577</v>
      </c>
      <c r="D489" s="740" t="s">
        <v>578</v>
      </c>
      <c r="E489" s="739" t="s">
        <v>4089</v>
      </c>
      <c r="F489" s="740" t="s">
        <v>4090</v>
      </c>
      <c r="G489" s="739" t="s">
        <v>4037</v>
      </c>
      <c r="H489" s="739" t="s">
        <v>4038</v>
      </c>
      <c r="I489" s="741">
        <v>209.37</v>
      </c>
      <c r="J489" s="741">
        <v>20</v>
      </c>
      <c r="K489" s="742">
        <v>4187.32</v>
      </c>
    </row>
    <row r="490" spans="1:11" ht="14.4" customHeight="1" x14ac:dyDescent="0.3">
      <c r="A490" s="737" t="s">
        <v>560</v>
      </c>
      <c r="B490" s="738" t="s">
        <v>1972</v>
      </c>
      <c r="C490" s="739" t="s">
        <v>577</v>
      </c>
      <c r="D490" s="740" t="s">
        <v>578</v>
      </c>
      <c r="E490" s="739" t="s">
        <v>4089</v>
      </c>
      <c r="F490" s="740" t="s">
        <v>4090</v>
      </c>
      <c r="G490" s="739" t="s">
        <v>3983</v>
      </c>
      <c r="H490" s="739" t="s">
        <v>3984</v>
      </c>
      <c r="I490" s="741">
        <v>36.835000000000001</v>
      </c>
      <c r="J490" s="741">
        <v>170</v>
      </c>
      <c r="K490" s="742">
        <v>6261.7400000000007</v>
      </c>
    </row>
    <row r="491" spans="1:11" ht="14.4" customHeight="1" x14ac:dyDescent="0.3">
      <c r="A491" s="737" t="s">
        <v>560</v>
      </c>
      <c r="B491" s="738" t="s">
        <v>1972</v>
      </c>
      <c r="C491" s="739" t="s">
        <v>577</v>
      </c>
      <c r="D491" s="740" t="s">
        <v>578</v>
      </c>
      <c r="E491" s="739" t="s">
        <v>4089</v>
      </c>
      <c r="F491" s="740" t="s">
        <v>4090</v>
      </c>
      <c r="G491" s="739" t="s">
        <v>4039</v>
      </c>
      <c r="H491" s="739" t="s">
        <v>4040</v>
      </c>
      <c r="I491" s="741">
        <v>198.99</v>
      </c>
      <c r="J491" s="741">
        <v>10</v>
      </c>
      <c r="K491" s="742">
        <v>1989.93</v>
      </c>
    </row>
    <row r="492" spans="1:11" ht="14.4" customHeight="1" x14ac:dyDescent="0.3">
      <c r="A492" s="737" t="s">
        <v>560</v>
      </c>
      <c r="B492" s="738" t="s">
        <v>1972</v>
      </c>
      <c r="C492" s="739" t="s">
        <v>577</v>
      </c>
      <c r="D492" s="740" t="s">
        <v>578</v>
      </c>
      <c r="E492" s="739" t="s">
        <v>4089</v>
      </c>
      <c r="F492" s="740" t="s">
        <v>4090</v>
      </c>
      <c r="G492" s="739" t="s">
        <v>3985</v>
      </c>
      <c r="H492" s="739" t="s">
        <v>3986</v>
      </c>
      <c r="I492" s="741">
        <v>104.06</v>
      </c>
      <c r="J492" s="741">
        <v>20</v>
      </c>
      <c r="K492" s="742">
        <v>2081.1999999999998</v>
      </c>
    </row>
    <row r="493" spans="1:11" ht="14.4" customHeight="1" x14ac:dyDescent="0.3">
      <c r="A493" s="737" t="s">
        <v>560</v>
      </c>
      <c r="B493" s="738" t="s">
        <v>1972</v>
      </c>
      <c r="C493" s="739" t="s">
        <v>577</v>
      </c>
      <c r="D493" s="740" t="s">
        <v>578</v>
      </c>
      <c r="E493" s="739" t="s">
        <v>4089</v>
      </c>
      <c r="F493" s="740" t="s">
        <v>4090</v>
      </c>
      <c r="G493" s="739" t="s">
        <v>4041</v>
      </c>
      <c r="H493" s="739" t="s">
        <v>4042</v>
      </c>
      <c r="I493" s="741">
        <v>199</v>
      </c>
      <c r="J493" s="741">
        <v>10</v>
      </c>
      <c r="K493" s="742">
        <v>1989.97</v>
      </c>
    </row>
    <row r="494" spans="1:11" ht="14.4" customHeight="1" x14ac:dyDescent="0.3">
      <c r="A494" s="737" t="s">
        <v>560</v>
      </c>
      <c r="B494" s="738" t="s">
        <v>1972</v>
      </c>
      <c r="C494" s="739" t="s">
        <v>580</v>
      </c>
      <c r="D494" s="740" t="s">
        <v>581</v>
      </c>
      <c r="E494" s="739" t="s">
        <v>4067</v>
      </c>
      <c r="F494" s="740" t="s">
        <v>4068</v>
      </c>
      <c r="G494" s="739" t="s">
        <v>3383</v>
      </c>
      <c r="H494" s="739" t="s">
        <v>3384</v>
      </c>
      <c r="I494" s="741">
        <v>28.733333333333334</v>
      </c>
      <c r="J494" s="741">
        <v>8</v>
      </c>
      <c r="K494" s="742">
        <v>229.86</v>
      </c>
    </row>
    <row r="495" spans="1:11" ht="14.4" customHeight="1" x14ac:dyDescent="0.3">
      <c r="A495" s="737" t="s">
        <v>560</v>
      </c>
      <c r="B495" s="738" t="s">
        <v>1972</v>
      </c>
      <c r="C495" s="739" t="s">
        <v>580</v>
      </c>
      <c r="D495" s="740" t="s">
        <v>581</v>
      </c>
      <c r="E495" s="739" t="s">
        <v>4067</v>
      </c>
      <c r="F495" s="740" t="s">
        <v>4068</v>
      </c>
      <c r="G495" s="739" t="s">
        <v>3333</v>
      </c>
      <c r="H495" s="739" t="s">
        <v>3334</v>
      </c>
      <c r="I495" s="741">
        <v>1.38</v>
      </c>
      <c r="J495" s="741">
        <v>50</v>
      </c>
      <c r="K495" s="742">
        <v>69</v>
      </c>
    </row>
    <row r="496" spans="1:11" ht="14.4" customHeight="1" x14ac:dyDescent="0.3">
      <c r="A496" s="737" t="s">
        <v>560</v>
      </c>
      <c r="B496" s="738" t="s">
        <v>1972</v>
      </c>
      <c r="C496" s="739" t="s">
        <v>580</v>
      </c>
      <c r="D496" s="740" t="s">
        <v>581</v>
      </c>
      <c r="E496" s="739" t="s">
        <v>4067</v>
      </c>
      <c r="F496" s="740" t="s">
        <v>4068</v>
      </c>
      <c r="G496" s="739" t="s">
        <v>3337</v>
      </c>
      <c r="H496" s="739" t="s">
        <v>3338</v>
      </c>
      <c r="I496" s="741">
        <v>0.67</v>
      </c>
      <c r="J496" s="741">
        <v>500</v>
      </c>
      <c r="K496" s="742">
        <v>335</v>
      </c>
    </row>
    <row r="497" spans="1:11" ht="14.4" customHeight="1" x14ac:dyDescent="0.3">
      <c r="A497" s="737" t="s">
        <v>560</v>
      </c>
      <c r="B497" s="738" t="s">
        <v>1972</v>
      </c>
      <c r="C497" s="739" t="s">
        <v>580</v>
      </c>
      <c r="D497" s="740" t="s">
        <v>581</v>
      </c>
      <c r="E497" s="739" t="s">
        <v>4067</v>
      </c>
      <c r="F497" s="740" t="s">
        <v>4068</v>
      </c>
      <c r="G497" s="739" t="s">
        <v>3425</v>
      </c>
      <c r="H497" s="739" t="s">
        <v>3426</v>
      </c>
      <c r="I497" s="741">
        <v>135.35</v>
      </c>
      <c r="J497" s="741">
        <v>12</v>
      </c>
      <c r="K497" s="742">
        <v>1624.26</v>
      </c>
    </row>
    <row r="498" spans="1:11" ht="14.4" customHeight="1" x14ac:dyDescent="0.3">
      <c r="A498" s="737" t="s">
        <v>560</v>
      </c>
      <c r="B498" s="738" t="s">
        <v>1972</v>
      </c>
      <c r="C498" s="739" t="s">
        <v>580</v>
      </c>
      <c r="D498" s="740" t="s">
        <v>581</v>
      </c>
      <c r="E498" s="739" t="s">
        <v>4069</v>
      </c>
      <c r="F498" s="740" t="s">
        <v>4070</v>
      </c>
      <c r="G498" s="739" t="s">
        <v>3473</v>
      </c>
      <c r="H498" s="739" t="s">
        <v>3474</v>
      </c>
      <c r="I498" s="741">
        <v>1.0933333333333335</v>
      </c>
      <c r="J498" s="741">
        <v>300</v>
      </c>
      <c r="K498" s="742">
        <v>328</v>
      </c>
    </row>
    <row r="499" spans="1:11" ht="14.4" customHeight="1" x14ac:dyDescent="0.3">
      <c r="A499" s="737" t="s">
        <v>560</v>
      </c>
      <c r="B499" s="738" t="s">
        <v>1972</v>
      </c>
      <c r="C499" s="739" t="s">
        <v>580</v>
      </c>
      <c r="D499" s="740" t="s">
        <v>581</v>
      </c>
      <c r="E499" s="739" t="s">
        <v>4069</v>
      </c>
      <c r="F499" s="740" t="s">
        <v>4070</v>
      </c>
      <c r="G499" s="739" t="s">
        <v>3475</v>
      </c>
      <c r="H499" s="739" t="s">
        <v>3476</v>
      </c>
      <c r="I499" s="741">
        <v>1.6733333333333331</v>
      </c>
      <c r="J499" s="741">
        <v>600</v>
      </c>
      <c r="K499" s="742">
        <v>1004</v>
      </c>
    </row>
    <row r="500" spans="1:11" ht="14.4" customHeight="1" x14ac:dyDescent="0.3">
      <c r="A500" s="737" t="s">
        <v>560</v>
      </c>
      <c r="B500" s="738" t="s">
        <v>1972</v>
      </c>
      <c r="C500" s="739" t="s">
        <v>580</v>
      </c>
      <c r="D500" s="740" t="s">
        <v>581</v>
      </c>
      <c r="E500" s="739" t="s">
        <v>4069</v>
      </c>
      <c r="F500" s="740" t="s">
        <v>4070</v>
      </c>
      <c r="G500" s="739" t="s">
        <v>3343</v>
      </c>
      <c r="H500" s="739" t="s">
        <v>3344</v>
      </c>
      <c r="I500" s="741">
        <v>0.48</v>
      </c>
      <c r="J500" s="741">
        <v>100</v>
      </c>
      <c r="K500" s="742">
        <v>48</v>
      </c>
    </row>
    <row r="501" spans="1:11" ht="14.4" customHeight="1" x14ac:dyDescent="0.3">
      <c r="A501" s="737" t="s">
        <v>560</v>
      </c>
      <c r="B501" s="738" t="s">
        <v>1972</v>
      </c>
      <c r="C501" s="739" t="s">
        <v>580</v>
      </c>
      <c r="D501" s="740" t="s">
        <v>581</v>
      </c>
      <c r="E501" s="739" t="s">
        <v>4069</v>
      </c>
      <c r="F501" s="740" t="s">
        <v>4070</v>
      </c>
      <c r="G501" s="739" t="s">
        <v>3477</v>
      </c>
      <c r="H501" s="739" t="s">
        <v>3478</v>
      </c>
      <c r="I501" s="741">
        <v>0.67</v>
      </c>
      <c r="J501" s="741">
        <v>100</v>
      </c>
      <c r="K501" s="742">
        <v>67</v>
      </c>
    </row>
    <row r="502" spans="1:11" ht="14.4" customHeight="1" x14ac:dyDescent="0.3">
      <c r="A502" s="737" t="s">
        <v>560</v>
      </c>
      <c r="B502" s="738" t="s">
        <v>1972</v>
      </c>
      <c r="C502" s="739" t="s">
        <v>580</v>
      </c>
      <c r="D502" s="740" t="s">
        <v>581</v>
      </c>
      <c r="E502" s="739" t="s">
        <v>4069</v>
      </c>
      <c r="F502" s="740" t="s">
        <v>4070</v>
      </c>
      <c r="G502" s="739" t="s">
        <v>4043</v>
      </c>
      <c r="H502" s="739" t="s">
        <v>4044</v>
      </c>
      <c r="I502" s="741">
        <v>6.05</v>
      </c>
      <c r="J502" s="741">
        <v>80</v>
      </c>
      <c r="K502" s="742">
        <v>484</v>
      </c>
    </row>
    <row r="503" spans="1:11" ht="14.4" customHeight="1" x14ac:dyDescent="0.3">
      <c r="A503" s="737" t="s">
        <v>560</v>
      </c>
      <c r="B503" s="738" t="s">
        <v>1972</v>
      </c>
      <c r="C503" s="739" t="s">
        <v>580</v>
      </c>
      <c r="D503" s="740" t="s">
        <v>581</v>
      </c>
      <c r="E503" s="739" t="s">
        <v>4069</v>
      </c>
      <c r="F503" s="740" t="s">
        <v>4070</v>
      </c>
      <c r="G503" s="739" t="s">
        <v>3345</v>
      </c>
      <c r="H503" s="739" t="s">
        <v>3346</v>
      </c>
      <c r="I503" s="741">
        <v>1.9350000000000001</v>
      </c>
      <c r="J503" s="741">
        <v>400</v>
      </c>
      <c r="K503" s="742">
        <v>774</v>
      </c>
    </row>
    <row r="504" spans="1:11" ht="14.4" customHeight="1" x14ac:dyDescent="0.3">
      <c r="A504" s="737" t="s">
        <v>560</v>
      </c>
      <c r="B504" s="738" t="s">
        <v>1972</v>
      </c>
      <c r="C504" s="739" t="s">
        <v>580</v>
      </c>
      <c r="D504" s="740" t="s">
        <v>581</v>
      </c>
      <c r="E504" s="739" t="s">
        <v>4069</v>
      </c>
      <c r="F504" s="740" t="s">
        <v>4070</v>
      </c>
      <c r="G504" s="739" t="s">
        <v>3871</v>
      </c>
      <c r="H504" s="739" t="s">
        <v>3872</v>
      </c>
      <c r="I504" s="741">
        <v>11.74</v>
      </c>
      <c r="J504" s="741">
        <v>10</v>
      </c>
      <c r="K504" s="742">
        <v>117.4</v>
      </c>
    </row>
    <row r="505" spans="1:11" ht="14.4" customHeight="1" x14ac:dyDescent="0.3">
      <c r="A505" s="737" t="s">
        <v>560</v>
      </c>
      <c r="B505" s="738" t="s">
        <v>1972</v>
      </c>
      <c r="C505" s="739" t="s">
        <v>580</v>
      </c>
      <c r="D505" s="740" t="s">
        <v>581</v>
      </c>
      <c r="E505" s="739" t="s">
        <v>4069</v>
      </c>
      <c r="F505" s="740" t="s">
        <v>4070</v>
      </c>
      <c r="G505" s="739" t="s">
        <v>3569</v>
      </c>
      <c r="H505" s="739" t="s">
        <v>3570</v>
      </c>
      <c r="I505" s="741">
        <v>1.27</v>
      </c>
      <c r="J505" s="741">
        <v>525</v>
      </c>
      <c r="K505" s="742">
        <v>666.75</v>
      </c>
    </row>
    <row r="506" spans="1:11" ht="14.4" customHeight="1" x14ac:dyDescent="0.3">
      <c r="A506" s="737" t="s">
        <v>560</v>
      </c>
      <c r="B506" s="738" t="s">
        <v>1972</v>
      </c>
      <c r="C506" s="739" t="s">
        <v>580</v>
      </c>
      <c r="D506" s="740" t="s">
        <v>581</v>
      </c>
      <c r="E506" s="739" t="s">
        <v>4069</v>
      </c>
      <c r="F506" s="740" t="s">
        <v>4070</v>
      </c>
      <c r="G506" s="739" t="s">
        <v>4045</v>
      </c>
      <c r="H506" s="739" t="s">
        <v>4046</v>
      </c>
      <c r="I506" s="741">
        <v>9.1999999999999993</v>
      </c>
      <c r="J506" s="741">
        <v>100</v>
      </c>
      <c r="K506" s="742">
        <v>920</v>
      </c>
    </row>
    <row r="507" spans="1:11" ht="14.4" customHeight="1" x14ac:dyDescent="0.3">
      <c r="A507" s="737" t="s">
        <v>560</v>
      </c>
      <c r="B507" s="738" t="s">
        <v>1972</v>
      </c>
      <c r="C507" s="739" t="s">
        <v>580</v>
      </c>
      <c r="D507" s="740" t="s">
        <v>581</v>
      </c>
      <c r="E507" s="739" t="s">
        <v>4069</v>
      </c>
      <c r="F507" s="740" t="s">
        <v>4070</v>
      </c>
      <c r="G507" s="739" t="s">
        <v>4047</v>
      </c>
      <c r="H507" s="739" t="s">
        <v>4048</v>
      </c>
      <c r="I507" s="741">
        <v>172.5</v>
      </c>
      <c r="J507" s="741">
        <v>1</v>
      </c>
      <c r="K507" s="742">
        <v>172.5</v>
      </c>
    </row>
    <row r="508" spans="1:11" ht="14.4" customHeight="1" x14ac:dyDescent="0.3">
      <c r="A508" s="737" t="s">
        <v>560</v>
      </c>
      <c r="B508" s="738" t="s">
        <v>1972</v>
      </c>
      <c r="C508" s="739" t="s">
        <v>580</v>
      </c>
      <c r="D508" s="740" t="s">
        <v>581</v>
      </c>
      <c r="E508" s="739" t="s">
        <v>4069</v>
      </c>
      <c r="F508" s="740" t="s">
        <v>4070</v>
      </c>
      <c r="G508" s="739" t="s">
        <v>3627</v>
      </c>
      <c r="H508" s="739" t="s">
        <v>3628</v>
      </c>
      <c r="I508" s="741">
        <v>350.9</v>
      </c>
      <c r="J508" s="741">
        <v>1</v>
      </c>
      <c r="K508" s="742">
        <v>350.9</v>
      </c>
    </row>
    <row r="509" spans="1:11" ht="14.4" customHeight="1" x14ac:dyDescent="0.3">
      <c r="A509" s="737" t="s">
        <v>560</v>
      </c>
      <c r="B509" s="738" t="s">
        <v>1972</v>
      </c>
      <c r="C509" s="739" t="s">
        <v>580</v>
      </c>
      <c r="D509" s="740" t="s">
        <v>581</v>
      </c>
      <c r="E509" s="739" t="s">
        <v>4069</v>
      </c>
      <c r="F509" s="740" t="s">
        <v>4070</v>
      </c>
      <c r="G509" s="739" t="s">
        <v>3635</v>
      </c>
      <c r="H509" s="739" t="s">
        <v>3636</v>
      </c>
      <c r="I509" s="741">
        <v>350.9</v>
      </c>
      <c r="J509" s="741">
        <v>1</v>
      </c>
      <c r="K509" s="742">
        <v>350.9</v>
      </c>
    </row>
    <row r="510" spans="1:11" ht="14.4" customHeight="1" x14ac:dyDescent="0.3">
      <c r="A510" s="737" t="s">
        <v>560</v>
      </c>
      <c r="B510" s="738" t="s">
        <v>1972</v>
      </c>
      <c r="C510" s="739" t="s">
        <v>580</v>
      </c>
      <c r="D510" s="740" t="s">
        <v>581</v>
      </c>
      <c r="E510" s="739" t="s">
        <v>4069</v>
      </c>
      <c r="F510" s="740" t="s">
        <v>4070</v>
      </c>
      <c r="G510" s="739" t="s">
        <v>3349</v>
      </c>
      <c r="H510" s="739" t="s">
        <v>3350</v>
      </c>
      <c r="I510" s="741">
        <v>3.4299999999999997</v>
      </c>
      <c r="J510" s="741">
        <v>320</v>
      </c>
      <c r="K510" s="742">
        <v>1098</v>
      </c>
    </row>
    <row r="511" spans="1:11" ht="14.4" customHeight="1" x14ac:dyDescent="0.3">
      <c r="A511" s="737" t="s">
        <v>560</v>
      </c>
      <c r="B511" s="738" t="s">
        <v>1972</v>
      </c>
      <c r="C511" s="739" t="s">
        <v>580</v>
      </c>
      <c r="D511" s="740" t="s">
        <v>581</v>
      </c>
      <c r="E511" s="739" t="s">
        <v>4069</v>
      </c>
      <c r="F511" s="740" t="s">
        <v>4070</v>
      </c>
      <c r="G511" s="739" t="s">
        <v>3645</v>
      </c>
      <c r="H511" s="739" t="s">
        <v>3646</v>
      </c>
      <c r="I511" s="741">
        <v>6.1099999999999994</v>
      </c>
      <c r="J511" s="741">
        <v>160</v>
      </c>
      <c r="K511" s="742">
        <v>977.59999999999991</v>
      </c>
    </row>
    <row r="512" spans="1:11" ht="14.4" customHeight="1" x14ac:dyDescent="0.3">
      <c r="A512" s="737" t="s">
        <v>560</v>
      </c>
      <c r="B512" s="738" t="s">
        <v>1972</v>
      </c>
      <c r="C512" s="739" t="s">
        <v>580</v>
      </c>
      <c r="D512" s="740" t="s">
        <v>581</v>
      </c>
      <c r="E512" s="739" t="s">
        <v>4069</v>
      </c>
      <c r="F512" s="740" t="s">
        <v>4070</v>
      </c>
      <c r="G512" s="739" t="s">
        <v>3659</v>
      </c>
      <c r="H512" s="739" t="s">
        <v>3660</v>
      </c>
      <c r="I512" s="741">
        <v>350.9</v>
      </c>
      <c r="J512" s="741">
        <v>1</v>
      </c>
      <c r="K512" s="742">
        <v>350.9</v>
      </c>
    </row>
    <row r="513" spans="1:11" ht="14.4" customHeight="1" x14ac:dyDescent="0.3">
      <c r="A513" s="737" t="s">
        <v>560</v>
      </c>
      <c r="B513" s="738" t="s">
        <v>1972</v>
      </c>
      <c r="C513" s="739" t="s">
        <v>580</v>
      </c>
      <c r="D513" s="740" t="s">
        <v>581</v>
      </c>
      <c r="E513" s="739" t="s">
        <v>4069</v>
      </c>
      <c r="F513" s="740" t="s">
        <v>4070</v>
      </c>
      <c r="G513" s="739" t="s">
        <v>3675</v>
      </c>
      <c r="H513" s="739" t="s">
        <v>3676</v>
      </c>
      <c r="I513" s="741">
        <v>1.88</v>
      </c>
      <c r="J513" s="741">
        <v>150</v>
      </c>
      <c r="K513" s="742">
        <v>282</v>
      </c>
    </row>
    <row r="514" spans="1:11" ht="14.4" customHeight="1" x14ac:dyDescent="0.3">
      <c r="A514" s="737" t="s">
        <v>560</v>
      </c>
      <c r="B514" s="738" t="s">
        <v>1972</v>
      </c>
      <c r="C514" s="739" t="s">
        <v>580</v>
      </c>
      <c r="D514" s="740" t="s">
        <v>581</v>
      </c>
      <c r="E514" s="739" t="s">
        <v>4073</v>
      </c>
      <c r="F514" s="740" t="s">
        <v>4074</v>
      </c>
      <c r="G514" s="739" t="s">
        <v>3367</v>
      </c>
      <c r="H514" s="739" t="s">
        <v>3368</v>
      </c>
      <c r="I514" s="741">
        <v>0.69</v>
      </c>
      <c r="J514" s="741">
        <v>2400</v>
      </c>
      <c r="K514" s="742">
        <v>1656</v>
      </c>
    </row>
    <row r="515" spans="1:11" ht="14.4" customHeight="1" x14ac:dyDescent="0.3">
      <c r="A515" s="737" t="s">
        <v>560</v>
      </c>
      <c r="B515" s="738" t="s">
        <v>1972</v>
      </c>
      <c r="C515" s="739" t="s">
        <v>580</v>
      </c>
      <c r="D515" s="740" t="s">
        <v>581</v>
      </c>
      <c r="E515" s="739" t="s">
        <v>4073</v>
      </c>
      <c r="F515" s="740" t="s">
        <v>4074</v>
      </c>
      <c r="G515" s="739" t="s">
        <v>3757</v>
      </c>
      <c r="H515" s="739" t="s">
        <v>3758</v>
      </c>
      <c r="I515" s="741">
        <v>0.69</v>
      </c>
      <c r="J515" s="741">
        <v>2400</v>
      </c>
      <c r="K515" s="742">
        <v>1656</v>
      </c>
    </row>
    <row r="516" spans="1:11" ht="14.4" customHeight="1" x14ac:dyDescent="0.3">
      <c r="A516" s="737" t="s">
        <v>560</v>
      </c>
      <c r="B516" s="738" t="s">
        <v>1972</v>
      </c>
      <c r="C516" s="739" t="s">
        <v>580</v>
      </c>
      <c r="D516" s="740" t="s">
        <v>581</v>
      </c>
      <c r="E516" s="739" t="s">
        <v>4089</v>
      </c>
      <c r="F516" s="740" t="s">
        <v>4090</v>
      </c>
      <c r="G516" s="739" t="s">
        <v>3949</v>
      </c>
      <c r="H516" s="739" t="s">
        <v>3950</v>
      </c>
      <c r="I516" s="741">
        <v>15.61</v>
      </c>
      <c r="J516" s="741">
        <v>150</v>
      </c>
      <c r="K516" s="742">
        <v>2341.5</v>
      </c>
    </row>
    <row r="517" spans="1:11" ht="14.4" customHeight="1" x14ac:dyDescent="0.3">
      <c r="A517" s="737" t="s">
        <v>560</v>
      </c>
      <c r="B517" s="738" t="s">
        <v>1972</v>
      </c>
      <c r="C517" s="739" t="s">
        <v>583</v>
      </c>
      <c r="D517" s="740" t="s">
        <v>584</v>
      </c>
      <c r="E517" s="739" t="s">
        <v>4067</v>
      </c>
      <c r="F517" s="740" t="s">
        <v>4068</v>
      </c>
      <c r="G517" s="739" t="s">
        <v>3333</v>
      </c>
      <c r="H517" s="739" t="s">
        <v>3334</v>
      </c>
      <c r="I517" s="741">
        <v>1.38</v>
      </c>
      <c r="J517" s="741">
        <v>150</v>
      </c>
      <c r="K517" s="742">
        <v>207</v>
      </c>
    </row>
    <row r="518" spans="1:11" ht="14.4" customHeight="1" x14ac:dyDescent="0.3">
      <c r="A518" s="737" t="s">
        <v>560</v>
      </c>
      <c r="B518" s="738" t="s">
        <v>1972</v>
      </c>
      <c r="C518" s="739" t="s">
        <v>583</v>
      </c>
      <c r="D518" s="740" t="s">
        <v>584</v>
      </c>
      <c r="E518" s="739" t="s">
        <v>4067</v>
      </c>
      <c r="F518" s="740" t="s">
        <v>4068</v>
      </c>
      <c r="G518" s="739" t="s">
        <v>3337</v>
      </c>
      <c r="H518" s="739" t="s">
        <v>3338</v>
      </c>
      <c r="I518" s="741">
        <v>0.67</v>
      </c>
      <c r="J518" s="741">
        <v>250</v>
      </c>
      <c r="K518" s="742">
        <v>167.5</v>
      </c>
    </row>
    <row r="519" spans="1:11" ht="14.4" customHeight="1" x14ac:dyDescent="0.3">
      <c r="A519" s="737" t="s">
        <v>560</v>
      </c>
      <c r="B519" s="738" t="s">
        <v>1972</v>
      </c>
      <c r="C519" s="739" t="s">
        <v>583</v>
      </c>
      <c r="D519" s="740" t="s">
        <v>584</v>
      </c>
      <c r="E519" s="739" t="s">
        <v>4067</v>
      </c>
      <c r="F519" s="740" t="s">
        <v>4068</v>
      </c>
      <c r="G519" s="739" t="s">
        <v>4049</v>
      </c>
      <c r="H519" s="739" t="s">
        <v>4050</v>
      </c>
      <c r="I519" s="741">
        <v>8.01</v>
      </c>
      <c r="J519" s="741">
        <v>50</v>
      </c>
      <c r="K519" s="742">
        <v>400.5</v>
      </c>
    </row>
    <row r="520" spans="1:11" ht="14.4" customHeight="1" x14ac:dyDescent="0.3">
      <c r="A520" s="737" t="s">
        <v>560</v>
      </c>
      <c r="B520" s="738" t="s">
        <v>1972</v>
      </c>
      <c r="C520" s="739" t="s">
        <v>583</v>
      </c>
      <c r="D520" s="740" t="s">
        <v>584</v>
      </c>
      <c r="E520" s="739" t="s">
        <v>4067</v>
      </c>
      <c r="F520" s="740" t="s">
        <v>4068</v>
      </c>
      <c r="G520" s="739" t="s">
        <v>3987</v>
      </c>
      <c r="H520" s="739" t="s">
        <v>3988</v>
      </c>
      <c r="I520" s="741">
        <v>26.37</v>
      </c>
      <c r="J520" s="741">
        <v>12</v>
      </c>
      <c r="K520" s="742">
        <v>316.41000000000003</v>
      </c>
    </row>
    <row r="521" spans="1:11" ht="14.4" customHeight="1" x14ac:dyDescent="0.3">
      <c r="A521" s="737" t="s">
        <v>560</v>
      </c>
      <c r="B521" s="738" t="s">
        <v>1972</v>
      </c>
      <c r="C521" s="739" t="s">
        <v>583</v>
      </c>
      <c r="D521" s="740" t="s">
        <v>584</v>
      </c>
      <c r="E521" s="739" t="s">
        <v>4067</v>
      </c>
      <c r="F521" s="740" t="s">
        <v>4068</v>
      </c>
      <c r="G521" s="739" t="s">
        <v>3339</v>
      </c>
      <c r="H521" s="739" t="s">
        <v>3340</v>
      </c>
      <c r="I521" s="741">
        <v>0.85</v>
      </c>
      <c r="J521" s="741">
        <v>100</v>
      </c>
      <c r="K521" s="742">
        <v>85</v>
      </c>
    </row>
    <row r="522" spans="1:11" ht="14.4" customHeight="1" x14ac:dyDescent="0.3">
      <c r="A522" s="737" t="s">
        <v>560</v>
      </c>
      <c r="B522" s="738" t="s">
        <v>1972</v>
      </c>
      <c r="C522" s="739" t="s">
        <v>583</v>
      </c>
      <c r="D522" s="740" t="s">
        <v>584</v>
      </c>
      <c r="E522" s="739" t="s">
        <v>4069</v>
      </c>
      <c r="F522" s="740" t="s">
        <v>4070</v>
      </c>
      <c r="G522" s="739" t="s">
        <v>3467</v>
      </c>
      <c r="H522" s="739" t="s">
        <v>3468</v>
      </c>
      <c r="I522" s="741">
        <v>11.15</v>
      </c>
      <c r="J522" s="741">
        <v>50</v>
      </c>
      <c r="K522" s="742">
        <v>557.5</v>
      </c>
    </row>
    <row r="523" spans="1:11" ht="14.4" customHeight="1" x14ac:dyDescent="0.3">
      <c r="A523" s="737" t="s">
        <v>560</v>
      </c>
      <c r="B523" s="738" t="s">
        <v>1972</v>
      </c>
      <c r="C523" s="739" t="s">
        <v>583</v>
      </c>
      <c r="D523" s="740" t="s">
        <v>584</v>
      </c>
      <c r="E523" s="739" t="s">
        <v>4069</v>
      </c>
      <c r="F523" s="740" t="s">
        <v>4070</v>
      </c>
      <c r="G523" s="739" t="s">
        <v>3473</v>
      </c>
      <c r="H523" s="739" t="s">
        <v>3474</v>
      </c>
      <c r="I523" s="741">
        <v>1.0900000000000001</v>
      </c>
      <c r="J523" s="741">
        <v>200</v>
      </c>
      <c r="K523" s="742">
        <v>218</v>
      </c>
    </row>
    <row r="524" spans="1:11" ht="14.4" customHeight="1" x14ac:dyDescent="0.3">
      <c r="A524" s="737" t="s">
        <v>560</v>
      </c>
      <c r="B524" s="738" t="s">
        <v>1972</v>
      </c>
      <c r="C524" s="739" t="s">
        <v>583</v>
      </c>
      <c r="D524" s="740" t="s">
        <v>584</v>
      </c>
      <c r="E524" s="739" t="s">
        <v>4069</v>
      </c>
      <c r="F524" s="740" t="s">
        <v>4070</v>
      </c>
      <c r="G524" s="739" t="s">
        <v>3475</v>
      </c>
      <c r="H524" s="739" t="s">
        <v>3476</v>
      </c>
      <c r="I524" s="741">
        <v>1.67</v>
      </c>
      <c r="J524" s="741">
        <v>400</v>
      </c>
      <c r="K524" s="742">
        <v>668</v>
      </c>
    </row>
    <row r="525" spans="1:11" ht="14.4" customHeight="1" x14ac:dyDescent="0.3">
      <c r="A525" s="737" t="s">
        <v>560</v>
      </c>
      <c r="B525" s="738" t="s">
        <v>1972</v>
      </c>
      <c r="C525" s="739" t="s">
        <v>583</v>
      </c>
      <c r="D525" s="740" t="s">
        <v>584</v>
      </c>
      <c r="E525" s="739" t="s">
        <v>4069</v>
      </c>
      <c r="F525" s="740" t="s">
        <v>4070</v>
      </c>
      <c r="G525" s="739" t="s">
        <v>3477</v>
      </c>
      <c r="H525" s="739" t="s">
        <v>3478</v>
      </c>
      <c r="I525" s="741">
        <v>0.67</v>
      </c>
      <c r="J525" s="741">
        <v>200</v>
      </c>
      <c r="K525" s="742">
        <v>134</v>
      </c>
    </row>
    <row r="526" spans="1:11" ht="14.4" customHeight="1" x14ac:dyDescent="0.3">
      <c r="A526" s="737" t="s">
        <v>560</v>
      </c>
      <c r="B526" s="738" t="s">
        <v>1972</v>
      </c>
      <c r="C526" s="739" t="s">
        <v>583</v>
      </c>
      <c r="D526" s="740" t="s">
        <v>584</v>
      </c>
      <c r="E526" s="739" t="s">
        <v>4069</v>
      </c>
      <c r="F526" s="740" t="s">
        <v>4070</v>
      </c>
      <c r="G526" s="739" t="s">
        <v>3837</v>
      </c>
      <c r="H526" s="739" t="s">
        <v>3838</v>
      </c>
      <c r="I526" s="741">
        <v>17.91</v>
      </c>
      <c r="J526" s="741">
        <v>10</v>
      </c>
      <c r="K526" s="742">
        <v>179.1</v>
      </c>
    </row>
    <row r="527" spans="1:11" ht="14.4" customHeight="1" x14ac:dyDescent="0.3">
      <c r="A527" s="737" t="s">
        <v>560</v>
      </c>
      <c r="B527" s="738" t="s">
        <v>1972</v>
      </c>
      <c r="C527" s="739" t="s">
        <v>583</v>
      </c>
      <c r="D527" s="740" t="s">
        <v>584</v>
      </c>
      <c r="E527" s="739" t="s">
        <v>4069</v>
      </c>
      <c r="F527" s="740" t="s">
        <v>4070</v>
      </c>
      <c r="G527" s="739" t="s">
        <v>3847</v>
      </c>
      <c r="H527" s="739" t="s">
        <v>3848</v>
      </c>
      <c r="I527" s="741">
        <v>17.91</v>
      </c>
      <c r="J527" s="741">
        <v>50</v>
      </c>
      <c r="K527" s="742">
        <v>895.5</v>
      </c>
    </row>
    <row r="528" spans="1:11" ht="14.4" customHeight="1" x14ac:dyDescent="0.3">
      <c r="A528" s="737" t="s">
        <v>560</v>
      </c>
      <c r="B528" s="738" t="s">
        <v>1972</v>
      </c>
      <c r="C528" s="739" t="s">
        <v>583</v>
      </c>
      <c r="D528" s="740" t="s">
        <v>584</v>
      </c>
      <c r="E528" s="739" t="s">
        <v>4069</v>
      </c>
      <c r="F528" s="740" t="s">
        <v>4070</v>
      </c>
      <c r="G528" s="739" t="s">
        <v>3345</v>
      </c>
      <c r="H528" s="739" t="s">
        <v>3346</v>
      </c>
      <c r="I528" s="741">
        <v>1.9400000000000002</v>
      </c>
      <c r="J528" s="741">
        <v>300</v>
      </c>
      <c r="K528" s="742">
        <v>582</v>
      </c>
    </row>
    <row r="529" spans="1:11" ht="14.4" customHeight="1" x14ac:dyDescent="0.3">
      <c r="A529" s="737" t="s">
        <v>560</v>
      </c>
      <c r="B529" s="738" t="s">
        <v>1972</v>
      </c>
      <c r="C529" s="739" t="s">
        <v>583</v>
      </c>
      <c r="D529" s="740" t="s">
        <v>584</v>
      </c>
      <c r="E529" s="739" t="s">
        <v>4069</v>
      </c>
      <c r="F529" s="740" t="s">
        <v>4070</v>
      </c>
      <c r="G529" s="739" t="s">
        <v>3859</v>
      </c>
      <c r="H529" s="739" t="s">
        <v>3860</v>
      </c>
      <c r="I529" s="741">
        <v>17.98</v>
      </c>
      <c r="J529" s="741">
        <v>100</v>
      </c>
      <c r="K529" s="742">
        <v>1798</v>
      </c>
    </row>
    <row r="530" spans="1:11" ht="14.4" customHeight="1" x14ac:dyDescent="0.3">
      <c r="A530" s="737" t="s">
        <v>560</v>
      </c>
      <c r="B530" s="738" t="s">
        <v>1972</v>
      </c>
      <c r="C530" s="739" t="s">
        <v>583</v>
      </c>
      <c r="D530" s="740" t="s">
        <v>584</v>
      </c>
      <c r="E530" s="739" t="s">
        <v>4069</v>
      </c>
      <c r="F530" s="740" t="s">
        <v>4070</v>
      </c>
      <c r="G530" s="739" t="s">
        <v>3555</v>
      </c>
      <c r="H530" s="739" t="s">
        <v>3556</v>
      </c>
      <c r="I530" s="741">
        <v>11.493333333333334</v>
      </c>
      <c r="J530" s="741">
        <v>150</v>
      </c>
      <c r="K530" s="742">
        <v>1724</v>
      </c>
    </row>
    <row r="531" spans="1:11" ht="14.4" customHeight="1" x14ac:dyDescent="0.3">
      <c r="A531" s="737" t="s">
        <v>560</v>
      </c>
      <c r="B531" s="738" t="s">
        <v>1972</v>
      </c>
      <c r="C531" s="739" t="s">
        <v>583</v>
      </c>
      <c r="D531" s="740" t="s">
        <v>584</v>
      </c>
      <c r="E531" s="739" t="s">
        <v>4069</v>
      </c>
      <c r="F531" s="740" t="s">
        <v>4070</v>
      </c>
      <c r="G531" s="739" t="s">
        <v>3867</v>
      </c>
      <c r="H531" s="739" t="s">
        <v>3868</v>
      </c>
      <c r="I531" s="741">
        <v>38.5</v>
      </c>
      <c r="J531" s="741">
        <v>350</v>
      </c>
      <c r="K531" s="742">
        <v>13475.66</v>
      </c>
    </row>
    <row r="532" spans="1:11" ht="14.4" customHeight="1" x14ac:dyDescent="0.3">
      <c r="A532" s="737" t="s">
        <v>560</v>
      </c>
      <c r="B532" s="738" t="s">
        <v>1972</v>
      </c>
      <c r="C532" s="739" t="s">
        <v>583</v>
      </c>
      <c r="D532" s="740" t="s">
        <v>584</v>
      </c>
      <c r="E532" s="739" t="s">
        <v>4069</v>
      </c>
      <c r="F532" s="740" t="s">
        <v>4070</v>
      </c>
      <c r="G532" s="739" t="s">
        <v>3869</v>
      </c>
      <c r="H532" s="739" t="s">
        <v>3870</v>
      </c>
      <c r="I532" s="741">
        <v>2.39</v>
      </c>
      <c r="J532" s="741">
        <v>300</v>
      </c>
      <c r="K532" s="742">
        <v>717</v>
      </c>
    </row>
    <row r="533" spans="1:11" ht="14.4" customHeight="1" x14ac:dyDescent="0.3">
      <c r="A533" s="737" t="s">
        <v>560</v>
      </c>
      <c r="B533" s="738" t="s">
        <v>1972</v>
      </c>
      <c r="C533" s="739" t="s">
        <v>583</v>
      </c>
      <c r="D533" s="740" t="s">
        <v>584</v>
      </c>
      <c r="E533" s="739" t="s">
        <v>4069</v>
      </c>
      <c r="F533" s="740" t="s">
        <v>4070</v>
      </c>
      <c r="G533" s="739" t="s">
        <v>3347</v>
      </c>
      <c r="H533" s="739" t="s">
        <v>3348</v>
      </c>
      <c r="I533" s="741">
        <v>0.47</v>
      </c>
      <c r="J533" s="741">
        <v>600</v>
      </c>
      <c r="K533" s="742">
        <v>282</v>
      </c>
    </row>
    <row r="534" spans="1:11" ht="14.4" customHeight="1" x14ac:dyDescent="0.3">
      <c r="A534" s="737" t="s">
        <v>560</v>
      </c>
      <c r="B534" s="738" t="s">
        <v>1972</v>
      </c>
      <c r="C534" s="739" t="s">
        <v>583</v>
      </c>
      <c r="D534" s="740" t="s">
        <v>584</v>
      </c>
      <c r="E534" s="739" t="s">
        <v>4069</v>
      </c>
      <c r="F534" s="740" t="s">
        <v>4070</v>
      </c>
      <c r="G534" s="739" t="s">
        <v>3587</v>
      </c>
      <c r="H534" s="739" t="s">
        <v>3588</v>
      </c>
      <c r="I534" s="741">
        <v>4.03</v>
      </c>
      <c r="J534" s="741">
        <v>250</v>
      </c>
      <c r="K534" s="742">
        <v>1007.5</v>
      </c>
    </row>
    <row r="535" spans="1:11" ht="14.4" customHeight="1" x14ac:dyDescent="0.3">
      <c r="A535" s="737" t="s">
        <v>560</v>
      </c>
      <c r="B535" s="738" t="s">
        <v>1972</v>
      </c>
      <c r="C535" s="739" t="s">
        <v>583</v>
      </c>
      <c r="D535" s="740" t="s">
        <v>584</v>
      </c>
      <c r="E535" s="739" t="s">
        <v>4069</v>
      </c>
      <c r="F535" s="740" t="s">
        <v>4070</v>
      </c>
      <c r="G535" s="739" t="s">
        <v>4051</v>
      </c>
      <c r="H535" s="739" t="s">
        <v>4052</v>
      </c>
      <c r="I535" s="741">
        <v>40.99</v>
      </c>
      <c r="J535" s="741">
        <v>20</v>
      </c>
      <c r="K535" s="742">
        <v>819.9</v>
      </c>
    </row>
    <row r="536" spans="1:11" ht="14.4" customHeight="1" x14ac:dyDescent="0.3">
      <c r="A536" s="737" t="s">
        <v>560</v>
      </c>
      <c r="B536" s="738" t="s">
        <v>1972</v>
      </c>
      <c r="C536" s="739" t="s">
        <v>583</v>
      </c>
      <c r="D536" s="740" t="s">
        <v>584</v>
      </c>
      <c r="E536" s="739" t="s">
        <v>4069</v>
      </c>
      <c r="F536" s="740" t="s">
        <v>4070</v>
      </c>
      <c r="G536" s="739" t="s">
        <v>4053</v>
      </c>
      <c r="H536" s="739" t="s">
        <v>4054</v>
      </c>
      <c r="I536" s="741">
        <v>21.899999999999995</v>
      </c>
      <c r="J536" s="741">
        <v>150</v>
      </c>
      <c r="K536" s="742">
        <v>3285.1499999999996</v>
      </c>
    </row>
    <row r="537" spans="1:11" ht="14.4" customHeight="1" x14ac:dyDescent="0.3">
      <c r="A537" s="737" t="s">
        <v>560</v>
      </c>
      <c r="B537" s="738" t="s">
        <v>1972</v>
      </c>
      <c r="C537" s="739" t="s">
        <v>583</v>
      </c>
      <c r="D537" s="740" t="s">
        <v>584</v>
      </c>
      <c r="E537" s="739" t="s">
        <v>4069</v>
      </c>
      <c r="F537" s="740" t="s">
        <v>4070</v>
      </c>
      <c r="G537" s="739" t="s">
        <v>4055</v>
      </c>
      <c r="H537" s="739" t="s">
        <v>4056</v>
      </c>
      <c r="I537" s="741">
        <v>72.150000000000006</v>
      </c>
      <c r="J537" s="741">
        <v>25</v>
      </c>
      <c r="K537" s="742">
        <v>1803.81</v>
      </c>
    </row>
    <row r="538" spans="1:11" ht="14.4" customHeight="1" x14ac:dyDescent="0.3">
      <c r="A538" s="737" t="s">
        <v>560</v>
      </c>
      <c r="B538" s="738" t="s">
        <v>1972</v>
      </c>
      <c r="C538" s="739" t="s">
        <v>583</v>
      </c>
      <c r="D538" s="740" t="s">
        <v>584</v>
      </c>
      <c r="E538" s="739" t="s">
        <v>4069</v>
      </c>
      <c r="F538" s="740" t="s">
        <v>4070</v>
      </c>
      <c r="G538" s="739" t="s">
        <v>3891</v>
      </c>
      <c r="H538" s="739" t="s">
        <v>3892</v>
      </c>
      <c r="I538" s="741">
        <v>17.899999999999999</v>
      </c>
      <c r="J538" s="741">
        <v>10</v>
      </c>
      <c r="K538" s="742">
        <v>179.02</v>
      </c>
    </row>
    <row r="539" spans="1:11" ht="14.4" customHeight="1" x14ac:dyDescent="0.3">
      <c r="A539" s="737" t="s">
        <v>560</v>
      </c>
      <c r="B539" s="738" t="s">
        <v>1972</v>
      </c>
      <c r="C539" s="739" t="s">
        <v>583</v>
      </c>
      <c r="D539" s="740" t="s">
        <v>584</v>
      </c>
      <c r="E539" s="739" t="s">
        <v>4069</v>
      </c>
      <c r="F539" s="740" t="s">
        <v>4070</v>
      </c>
      <c r="G539" s="739" t="s">
        <v>3893</v>
      </c>
      <c r="H539" s="739" t="s">
        <v>3894</v>
      </c>
      <c r="I539" s="741">
        <v>55.77</v>
      </c>
      <c r="J539" s="741">
        <v>5</v>
      </c>
      <c r="K539" s="742">
        <v>278.85000000000002</v>
      </c>
    </row>
    <row r="540" spans="1:11" ht="14.4" customHeight="1" x14ac:dyDescent="0.3">
      <c r="A540" s="737" t="s">
        <v>560</v>
      </c>
      <c r="B540" s="738" t="s">
        <v>1972</v>
      </c>
      <c r="C540" s="739" t="s">
        <v>583</v>
      </c>
      <c r="D540" s="740" t="s">
        <v>584</v>
      </c>
      <c r="E540" s="739" t="s">
        <v>4069</v>
      </c>
      <c r="F540" s="740" t="s">
        <v>4070</v>
      </c>
      <c r="G540" s="739" t="s">
        <v>4005</v>
      </c>
      <c r="H540" s="739" t="s">
        <v>4006</v>
      </c>
      <c r="I540" s="741">
        <v>21.9</v>
      </c>
      <c r="J540" s="741">
        <v>50</v>
      </c>
      <c r="K540" s="742">
        <v>1095.0999999999999</v>
      </c>
    </row>
    <row r="541" spans="1:11" ht="14.4" customHeight="1" x14ac:dyDescent="0.3">
      <c r="A541" s="737" t="s">
        <v>560</v>
      </c>
      <c r="B541" s="738" t="s">
        <v>1972</v>
      </c>
      <c r="C541" s="739" t="s">
        <v>583</v>
      </c>
      <c r="D541" s="740" t="s">
        <v>584</v>
      </c>
      <c r="E541" s="739" t="s">
        <v>4069</v>
      </c>
      <c r="F541" s="740" t="s">
        <v>4070</v>
      </c>
      <c r="G541" s="739" t="s">
        <v>3349</v>
      </c>
      <c r="H541" s="739" t="s">
        <v>3350</v>
      </c>
      <c r="I541" s="741">
        <v>3.436666666666667</v>
      </c>
      <c r="J541" s="741">
        <v>680</v>
      </c>
      <c r="K541" s="742">
        <v>2336.8000000000002</v>
      </c>
    </row>
    <row r="542" spans="1:11" ht="14.4" customHeight="1" x14ac:dyDescent="0.3">
      <c r="A542" s="737" t="s">
        <v>560</v>
      </c>
      <c r="B542" s="738" t="s">
        <v>1972</v>
      </c>
      <c r="C542" s="739" t="s">
        <v>583</v>
      </c>
      <c r="D542" s="740" t="s">
        <v>584</v>
      </c>
      <c r="E542" s="739" t="s">
        <v>4069</v>
      </c>
      <c r="F542" s="740" t="s">
        <v>4070</v>
      </c>
      <c r="G542" s="739" t="s">
        <v>3645</v>
      </c>
      <c r="H542" s="739" t="s">
        <v>3646</v>
      </c>
      <c r="I542" s="741">
        <v>6.1</v>
      </c>
      <c r="J542" s="741">
        <v>40</v>
      </c>
      <c r="K542" s="742">
        <v>244</v>
      </c>
    </row>
    <row r="543" spans="1:11" ht="14.4" customHeight="1" x14ac:dyDescent="0.3">
      <c r="A543" s="737" t="s">
        <v>560</v>
      </c>
      <c r="B543" s="738" t="s">
        <v>1972</v>
      </c>
      <c r="C543" s="739" t="s">
        <v>583</v>
      </c>
      <c r="D543" s="740" t="s">
        <v>584</v>
      </c>
      <c r="E543" s="739" t="s">
        <v>4069</v>
      </c>
      <c r="F543" s="740" t="s">
        <v>4070</v>
      </c>
      <c r="G543" s="739" t="s">
        <v>3911</v>
      </c>
      <c r="H543" s="739" t="s">
        <v>3912</v>
      </c>
      <c r="I543" s="741">
        <v>53.29</v>
      </c>
      <c r="J543" s="741">
        <v>40</v>
      </c>
      <c r="K543" s="742">
        <v>2131.6</v>
      </c>
    </row>
    <row r="544" spans="1:11" ht="14.4" customHeight="1" x14ac:dyDescent="0.3">
      <c r="A544" s="737" t="s">
        <v>560</v>
      </c>
      <c r="B544" s="738" t="s">
        <v>1972</v>
      </c>
      <c r="C544" s="739" t="s">
        <v>583</v>
      </c>
      <c r="D544" s="740" t="s">
        <v>584</v>
      </c>
      <c r="E544" s="739" t="s">
        <v>4069</v>
      </c>
      <c r="F544" s="740" t="s">
        <v>4070</v>
      </c>
      <c r="G544" s="739" t="s">
        <v>4057</v>
      </c>
      <c r="H544" s="739" t="s">
        <v>4058</v>
      </c>
      <c r="I544" s="741">
        <v>26.399999999999995</v>
      </c>
      <c r="J544" s="741">
        <v>30</v>
      </c>
      <c r="K544" s="742">
        <v>792.06</v>
      </c>
    </row>
    <row r="545" spans="1:11" ht="14.4" customHeight="1" x14ac:dyDescent="0.3">
      <c r="A545" s="737" t="s">
        <v>560</v>
      </c>
      <c r="B545" s="738" t="s">
        <v>1972</v>
      </c>
      <c r="C545" s="739" t="s">
        <v>583</v>
      </c>
      <c r="D545" s="740" t="s">
        <v>584</v>
      </c>
      <c r="E545" s="739" t="s">
        <v>4081</v>
      </c>
      <c r="F545" s="740" t="s">
        <v>4082</v>
      </c>
      <c r="G545" s="739" t="s">
        <v>3729</v>
      </c>
      <c r="H545" s="739" t="s">
        <v>3730</v>
      </c>
      <c r="I545" s="741">
        <v>8.17</v>
      </c>
      <c r="J545" s="741">
        <v>50</v>
      </c>
      <c r="K545" s="742">
        <v>408.5</v>
      </c>
    </row>
    <row r="546" spans="1:11" ht="14.4" customHeight="1" x14ac:dyDescent="0.3">
      <c r="A546" s="737" t="s">
        <v>560</v>
      </c>
      <c r="B546" s="738" t="s">
        <v>1972</v>
      </c>
      <c r="C546" s="739" t="s">
        <v>583</v>
      </c>
      <c r="D546" s="740" t="s">
        <v>584</v>
      </c>
      <c r="E546" s="739" t="s">
        <v>4071</v>
      </c>
      <c r="F546" s="740" t="s">
        <v>4072</v>
      </c>
      <c r="G546" s="739" t="s">
        <v>3355</v>
      </c>
      <c r="H546" s="739" t="s">
        <v>3356</v>
      </c>
      <c r="I546" s="741">
        <v>0.51500000000000001</v>
      </c>
      <c r="J546" s="741">
        <v>200</v>
      </c>
      <c r="K546" s="742">
        <v>103</v>
      </c>
    </row>
    <row r="547" spans="1:11" ht="14.4" customHeight="1" x14ac:dyDescent="0.3">
      <c r="A547" s="737" t="s">
        <v>560</v>
      </c>
      <c r="B547" s="738" t="s">
        <v>1972</v>
      </c>
      <c r="C547" s="739" t="s">
        <v>583</v>
      </c>
      <c r="D547" s="740" t="s">
        <v>584</v>
      </c>
      <c r="E547" s="739" t="s">
        <v>4071</v>
      </c>
      <c r="F547" s="740" t="s">
        <v>4072</v>
      </c>
      <c r="G547" s="739" t="s">
        <v>4059</v>
      </c>
      <c r="H547" s="739" t="s">
        <v>4060</v>
      </c>
      <c r="I547" s="741">
        <v>29.403333333333336</v>
      </c>
      <c r="J547" s="741">
        <v>125</v>
      </c>
      <c r="K547" s="742">
        <v>3675.38</v>
      </c>
    </row>
    <row r="548" spans="1:11" ht="14.4" customHeight="1" x14ac:dyDescent="0.3">
      <c r="A548" s="737" t="s">
        <v>560</v>
      </c>
      <c r="B548" s="738" t="s">
        <v>1972</v>
      </c>
      <c r="C548" s="739" t="s">
        <v>583</v>
      </c>
      <c r="D548" s="740" t="s">
        <v>584</v>
      </c>
      <c r="E548" s="739" t="s">
        <v>4071</v>
      </c>
      <c r="F548" s="740" t="s">
        <v>4072</v>
      </c>
      <c r="G548" s="739" t="s">
        <v>3937</v>
      </c>
      <c r="H548" s="739" t="s">
        <v>3938</v>
      </c>
      <c r="I548" s="741">
        <v>1.52</v>
      </c>
      <c r="J548" s="741">
        <v>100</v>
      </c>
      <c r="K548" s="742">
        <v>152</v>
      </c>
    </row>
    <row r="549" spans="1:11" ht="14.4" customHeight="1" x14ac:dyDescent="0.3">
      <c r="A549" s="737" t="s">
        <v>560</v>
      </c>
      <c r="B549" s="738" t="s">
        <v>1972</v>
      </c>
      <c r="C549" s="739" t="s">
        <v>583</v>
      </c>
      <c r="D549" s="740" t="s">
        <v>584</v>
      </c>
      <c r="E549" s="739" t="s">
        <v>4073</v>
      </c>
      <c r="F549" s="740" t="s">
        <v>4074</v>
      </c>
      <c r="G549" s="739" t="s">
        <v>3367</v>
      </c>
      <c r="H549" s="739" t="s">
        <v>3368</v>
      </c>
      <c r="I549" s="741">
        <v>0.69</v>
      </c>
      <c r="J549" s="741">
        <v>400</v>
      </c>
      <c r="K549" s="742">
        <v>276</v>
      </c>
    </row>
    <row r="550" spans="1:11" ht="14.4" customHeight="1" x14ac:dyDescent="0.3">
      <c r="A550" s="737" t="s">
        <v>560</v>
      </c>
      <c r="B550" s="738" t="s">
        <v>1972</v>
      </c>
      <c r="C550" s="739" t="s">
        <v>583</v>
      </c>
      <c r="D550" s="740" t="s">
        <v>584</v>
      </c>
      <c r="E550" s="739" t="s">
        <v>4073</v>
      </c>
      <c r="F550" s="740" t="s">
        <v>4074</v>
      </c>
      <c r="G550" s="739" t="s">
        <v>3755</v>
      </c>
      <c r="H550" s="739" t="s">
        <v>3756</v>
      </c>
      <c r="I550" s="741">
        <v>0.69</v>
      </c>
      <c r="J550" s="741">
        <v>400</v>
      </c>
      <c r="K550" s="742">
        <v>276</v>
      </c>
    </row>
    <row r="551" spans="1:11" ht="14.4" customHeight="1" x14ac:dyDescent="0.3">
      <c r="A551" s="737" t="s">
        <v>560</v>
      </c>
      <c r="B551" s="738" t="s">
        <v>1972</v>
      </c>
      <c r="C551" s="739" t="s">
        <v>583</v>
      </c>
      <c r="D551" s="740" t="s">
        <v>584</v>
      </c>
      <c r="E551" s="739" t="s">
        <v>4073</v>
      </c>
      <c r="F551" s="740" t="s">
        <v>4074</v>
      </c>
      <c r="G551" s="739" t="s">
        <v>3757</v>
      </c>
      <c r="H551" s="739" t="s">
        <v>3758</v>
      </c>
      <c r="I551" s="741">
        <v>0.69</v>
      </c>
      <c r="J551" s="741">
        <v>400</v>
      </c>
      <c r="K551" s="742">
        <v>276</v>
      </c>
    </row>
    <row r="552" spans="1:11" ht="14.4" customHeight="1" x14ac:dyDescent="0.3">
      <c r="A552" s="737" t="s">
        <v>560</v>
      </c>
      <c r="B552" s="738" t="s">
        <v>1972</v>
      </c>
      <c r="C552" s="739" t="s">
        <v>583</v>
      </c>
      <c r="D552" s="740" t="s">
        <v>584</v>
      </c>
      <c r="E552" s="739" t="s">
        <v>4089</v>
      </c>
      <c r="F552" s="740" t="s">
        <v>4090</v>
      </c>
      <c r="G552" s="739" t="s">
        <v>4033</v>
      </c>
      <c r="H552" s="739" t="s">
        <v>4034</v>
      </c>
      <c r="I552" s="741">
        <v>199</v>
      </c>
      <c r="J552" s="741">
        <v>50</v>
      </c>
      <c r="K552" s="742">
        <v>9949.83</v>
      </c>
    </row>
    <row r="553" spans="1:11" ht="14.4" customHeight="1" x14ac:dyDescent="0.3">
      <c r="A553" s="737" t="s">
        <v>560</v>
      </c>
      <c r="B553" s="738" t="s">
        <v>1972</v>
      </c>
      <c r="C553" s="739" t="s">
        <v>583</v>
      </c>
      <c r="D553" s="740" t="s">
        <v>584</v>
      </c>
      <c r="E553" s="739" t="s">
        <v>4089</v>
      </c>
      <c r="F553" s="740" t="s">
        <v>4090</v>
      </c>
      <c r="G553" s="739" t="s">
        <v>3955</v>
      </c>
      <c r="H553" s="739" t="s">
        <v>3956</v>
      </c>
      <c r="I553" s="741">
        <v>104.06</v>
      </c>
      <c r="J553" s="741">
        <v>10</v>
      </c>
      <c r="K553" s="742">
        <v>1040.5999999999999</v>
      </c>
    </row>
    <row r="554" spans="1:11" ht="14.4" customHeight="1" x14ac:dyDescent="0.3">
      <c r="A554" s="737" t="s">
        <v>560</v>
      </c>
      <c r="B554" s="738" t="s">
        <v>1972</v>
      </c>
      <c r="C554" s="739" t="s">
        <v>583</v>
      </c>
      <c r="D554" s="740" t="s">
        <v>584</v>
      </c>
      <c r="E554" s="739" t="s">
        <v>4089</v>
      </c>
      <c r="F554" s="740" t="s">
        <v>4090</v>
      </c>
      <c r="G554" s="739" t="s">
        <v>3957</v>
      </c>
      <c r="H554" s="739" t="s">
        <v>3958</v>
      </c>
      <c r="I554" s="741">
        <v>120</v>
      </c>
      <c r="J554" s="741">
        <v>30</v>
      </c>
      <c r="K554" s="742">
        <v>3600</v>
      </c>
    </row>
    <row r="555" spans="1:11" ht="14.4" customHeight="1" x14ac:dyDescent="0.3">
      <c r="A555" s="737" t="s">
        <v>560</v>
      </c>
      <c r="B555" s="738" t="s">
        <v>1972</v>
      </c>
      <c r="C555" s="739" t="s">
        <v>583</v>
      </c>
      <c r="D555" s="740" t="s">
        <v>584</v>
      </c>
      <c r="E555" s="739" t="s">
        <v>4089</v>
      </c>
      <c r="F555" s="740" t="s">
        <v>4090</v>
      </c>
      <c r="G555" s="739" t="s">
        <v>3959</v>
      </c>
      <c r="H555" s="739" t="s">
        <v>3960</v>
      </c>
      <c r="I555" s="741">
        <v>240.94</v>
      </c>
      <c r="J555" s="741">
        <v>10</v>
      </c>
      <c r="K555" s="742">
        <v>2409.4</v>
      </c>
    </row>
    <row r="556" spans="1:11" ht="14.4" customHeight="1" x14ac:dyDescent="0.3">
      <c r="A556" s="737" t="s">
        <v>560</v>
      </c>
      <c r="B556" s="738" t="s">
        <v>1972</v>
      </c>
      <c r="C556" s="739" t="s">
        <v>583</v>
      </c>
      <c r="D556" s="740" t="s">
        <v>584</v>
      </c>
      <c r="E556" s="739" t="s">
        <v>4089</v>
      </c>
      <c r="F556" s="740" t="s">
        <v>4090</v>
      </c>
      <c r="G556" s="739" t="s">
        <v>4061</v>
      </c>
      <c r="H556" s="739" t="s">
        <v>4062</v>
      </c>
      <c r="I556" s="741">
        <v>132</v>
      </c>
      <c r="J556" s="741">
        <v>20</v>
      </c>
      <c r="K556" s="742">
        <v>2639.98</v>
      </c>
    </row>
    <row r="557" spans="1:11" ht="14.4" customHeight="1" x14ac:dyDescent="0.3">
      <c r="A557" s="737" t="s">
        <v>560</v>
      </c>
      <c r="B557" s="738" t="s">
        <v>1972</v>
      </c>
      <c r="C557" s="739" t="s">
        <v>583</v>
      </c>
      <c r="D557" s="740" t="s">
        <v>584</v>
      </c>
      <c r="E557" s="739" t="s">
        <v>4089</v>
      </c>
      <c r="F557" s="740" t="s">
        <v>4090</v>
      </c>
      <c r="G557" s="739" t="s">
        <v>4035</v>
      </c>
      <c r="H557" s="739" t="s">
        <v>4036</v>
      </c>
      <c r="I557" s="741">
        <v>132</v>
      </c>
      <c r="J557" s="741">
        <v>10</v>
      </c>
      <c r="K557" s="742">
        <v>1319.98</v>
      </c>
    </row>
    <row r="558" spans="1:11" ht="14.4" customHeight="1" x14ac:dyDescent="0.3">
      <c r="A558" s="737" t="s">
        <v>560</v>
      </c>
      <c r="B558" s="738" t="s">
        <v>1972</v>
      </c>
      <c r="C558" s="739" t="s">
        <v>583</v>
      </c>
      <c r="D558" s="740" t="s">
        <v>584</v>
      </c>
      <c r="E558" s="739" t="s">
        <v>4089</v>
      </c>
      <c r="F558" s="740" t="s">
        <v>4090</v>
      </c>
      <c r="G558" s="739" t="s">
        <v>3961</v>
      </c>
      <c r="H558" s="739" t="s">
        <v>3962</v>
      </c>
      <c r="I558" s="741">
        <v>209.37</v>
      </c>
      <c r="J558" s="741">
        <v>10</v>
      </c>
      <c r="K558" s="742">
        <v>2093.66</v>
      </c>
    </row>
    <row r="559" spans="1:11" ht="14.4" customHeight="1" x14ac:dyDescent="0.3">
      <c r="A559" s="737" t="s">
        <v>560</v>
      </c>
      <c r="B559" s="738" t="s">
        <v>1972</v>
      </c>
      <c r="C559" s="739" t="s">
        <v>583</v>
      </c>
      <c r="D559" s="740" t="s">
        <v>584</v>
      </c>
      <c r="E559" s="739" t="s">
        <v>4089</v>
      </c>
      <c r="F559" s="740" t="s">
        <v>4090</v>
      </c>
      <c r="G559" s="739" t="s">
        <v>3965</v>
      </c>
      <c r="H559" s="739" t="s">
        <v>3966</v>
      </c>
      <c r="I559" s="741">
        <v>104.06</v>
      </c>
      <c r="J559" s="741">
        <v>10</v>
      </c>
      <c r="K559" s="742">
        <v>1040.5999999999999</v>
      </c>
    </row>
    <row r="560" spans="1:11" ht="14.4" customHeight="1" x14ac:dyDescent="0.3">
      <c r="A560" s="737" t="s">
        <v>560</v>
      </c>
      <c r="B560" s="738" t="s">
        <v>1972</v>
      </c>
      <c r="C560" s="739" t="s">
        <v>583</v>
      </c>
      <c r="D560" s="740" t="s">
        <v>584</v>
      </c>
      <c r="E560" s="739" t="s">
        <v>4089</v>
      </c>
      <c r="F560" s="740" t="s">
        <v>4090</v>
      </c>
      <c r="G560" s="739" t="s">
        <v>3967</v>
      </c>
      <c r="H560" s="739" t="s">
        <v>3968</v>
      </c>
      <c r="I560" s="741">
        <v>209.37</v>
      </c>
      <c r="J560" s="741">
        <v>10</v>
      </c>
      <c r="K560" s="742">
        <v>2093.6999999999998</v>
      </c>
    </row>
    <row r="561" spans="1:11" ht="14.4" customHeight="1" x14ac:dyDescent="0.3">
      <c r="A561" s="737" t="s">
        <v>560</v>
      </c>
      <c r="B561" s="738" t="s">
        <v>1972</v>
      </c>
      <c r="C561" s="739" t="s">
        <v>583</v>
      </c>
      <c r="D561" s="740" t="s">
        <v>584</v>
      </c>
      <c r="E561" s="739" t="s">
        <v>4089</v>
      </c>
      <c r="F561" s="740" t="s">
        <v>4090</v>
      </c>
      <c r="G561" s="739" t="s">
        <v>3973</v>
      </c>
      <c r="H561" s="739" t="s">
        <v>3974</v>
      </c>
      <c r="I561" s="741">
        <v>240.94</v>
      </c>
      <c r="J561" s="741">
        <v>10</v>
      </c>
      <c r="K561" s="742">
        <v>2409.4</v>
      </c>
    </row>
    <row r="562" spans="1:11" ht="14.4" customHeight="1" x14ac:dyDescent="0.3">
      <c r="A562" s="737" t="s">
        <v>560</v>
      </c>
      <c r="B562" s="738" t="s">
        <v>1972</v>
      </c>
      <c r="C562" s="739" t="s">
        <v>583</v>
      </c>
      <c r="D562" s="740" t="s">
        <v>584</v>
      </c>
      <c r="E562" s="739" t="s">
        <v>4089</v>
      </c>
      <c r="F562" s="740" t="s">
        <v>4090</v>
      </c>
      <c r="G562" s="739" t="s">
        <v>3975</v>
      </c>
      <c r="H562" s="739" t="s">
        <v>3976</v>
      </c>
      <c r="I562" s="741">
        <v>36.83</v>
      </c>
      <c r="J562" s="741">
        <v>35</v>
      </c>
      <c r="K562" s="742">
        <v>1289.08</v>
      </c>
    </row>
    <row r="563" spans="1:11" ht="14.4" customHeight="1" x14ac:dyDescent="0.3">
      <c r="A563" s="737" t="s">
        <v>560</v>
      </c>
      <c r="B563" s="738" t="s">
        <v>1972</v>
      </c>
      <c r="C563" s="739" t="s">
        <v>583</v>
      </c>
      <c r="D563" s="740" t="s">
        <v>584</v>
      </c>
      <c r="E563" s="739" t="s">
        <v>4089</v>
      </c>
      <c r="F563" s="740" t="s">
        <v>4090</v>
      </c>
      <c r="G563" s="739" t="s">
        <v>3979</v>
      </c>
      <c r="H563" s="739" t="s">
        <v>3980</v>
      </c>
      <c r="I563" s="741">
        <v>240.94</v>
      </c>
      <c r="J563" s="741">
        <v>10</v>
      </c>
      <c r="K563" s="742">
        <v>2409.4</v>
      </c>
    </row>
    <row r="564" spans="1:11" ht="14.4" customHeight="1" x14ac:dyDescent="0.3">
      <c r="A564" s="737" t="s">
        <v>560</v>
      </c>
      <c r="B564" s="738" t="s">
        <v>1972</v>
      </c>
      <c r="C564" s="739" t="s">
        <v>583</v>
      </c>
      <c r="D564" s="740" t="s">
        <v>584</v>
      </c>
      <c r="E564" s="739" t="s">
        <v>4089</v>
      </c>
      <c r="F564" s="740" t="s">
        <v>4090</v>
      </c>
      <c r="G564" s="739" t="s">
        <v>4063</v>
      </c>
      <c r="H564" s="739" t="s">
        <v>4064</v>
      </c>
      <c r="I564" s="741">
        <v>36.83</v>
      </c>
      <c r="J564" s="741">
        <v>40</v>
      </c>
      <c r="K564" s="742">
        <v>1473.29</v>
      </c>
    </row>
    <row r="565" spans="1:11" ht="14.4" customHeight="1" x14ac:dyDescent="0.3">
      <c r="A565" s="737" t="s">
        <v>560</v>
      </c>
      <c r="B565" s="738" t="s">
        <v>1972</v>
      </c>
      <c r="C565" s="739" t="s">
        <v>583</v>
      </c>
      <c r="D565" s="740" t="s">
        <v>584</v>
      </c>
      <c r="E565" s="739" t="s">
        <v>4089</v>
      </c>
      <c r="F565" s="740" t="s">
        <v>4090</v>
      </c>
      <c r="G565" s="739" t="s">
        <v>3983</v>
      </c>
      <c r="H565" s="739" t="s">
        <v>3984</v>
      </c>
      <c r="I565" s="741">
        <v>36.83</v>
      </c>
      <c r="J565" s="741">
        <v>30</v>
      </c>
      <c r="K565" s="742">
        <v>1104.9000000000001</v>
      </c>
    </row>
    <row r="566" spans="1:11" ht="14.4" customHeight="1" thickBot="1" x14ac:dyDescent="0.35">
      <c r="A566" s="743" t="s">
        <v>560</v>
      </c>
      <c r="B566" s="744" t="s">
        <v>1972</v>
      </c>
      <c r="C566" s="745" t="s">
        <v>583</v>
      </c>
      <c r="D566" s="746" t="s">
        <v>584</v>
      </c>
      <c r="E566" s="745" t="s">
        <v>4089</v>
      </c>
      <c r="F566" s="746" t="s">
        <v>4090</v>
      </c>
      <c r="G566" s="745" t="s">
        <v>4065</v>
      </c>
      <c r="H566" s="745" t="s">
        <v>4066</v>
      </c>
      <c r="I566" s="747">
        <v>36.83</v>
      </c>
      <c r="J566" s="747">
        <v>50</v>
      </c>
      <c r="K566" s="748">
        <v>1841.62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610" t="s">
        <v>130</v>
      </c>
      <c r="B1" s="610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490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90"/>
    </row>
    <row r="3" spans="1:13" x14ac:dyDescent="0.3">
      <c r="A3" s="393" t="s">
        <v>243</v>
      </c>
      <c r="B3" s="608" t="s">
        <v>225</v>
      </c>
      <c r="C3" s="376">
        <v>0</v>
      </c>
      <c r="D3" s="377">
        <v>30</v>
      </c>
      <c r="E3" s="377">
        <v>99</v>
      </c>
      <c r="F3" s="396">
        <v>100</v>
      </c>
      <c r="G3" s="396">
        <v>101</v>
      </c>
      <c r="H3" s="396">
        <v>303</v>
      </c>
      <c r="I3" s="396">
        <v>304</v>
      </c>
      <c r="J3" s="396">
        <v>305</v>
      </c>
      <c r="K3" s="396">
        <v>418</v>
      </c>
      <c r="L3" s="377">
        <v>642</v>
      </c>
      <c r="M3" s="490"/>
    </row>
    <row r="4" spans="1:13" ht="24.6" outlineLevel="1" thickBot="1" x14ac:dyDescent="0.35">
      <c r="A4" s="394">
        <v>2017</v>
      </c>
      <c r="B4" s="609"/>
      <c r="C4" s="378" t="s">
        <v>226</v>
      </c>
      <c r="D4" s="379" t="s">
        <v>245</v>
      </c>
      <c r="E4" s="379" t="s">
        <v>227</v>
      </c>
      <c r="F4" s="397" t="s">
        <v>269</v>
      </c>
      <c r="G4" s="397" t="s">
        <v>270</v>
      </c>
      <c r="H4" s="397" t="s">
        <v>271</v>
      </c>
      <c r="I4" s="397" t="s">
        <v>272</v>
      </c>
      <c r="J4" s="397" t="s">
        <v>273</v>
      </c>
      <c r="K4" s="397" t="s">
        <v>250</v>
      </c>
      <c r="L4" s="379" t="s">
        <v>251</v>
      </c>
      <c r="M4" s="490"/>
    </row>
    <row r="5" spans="1:13" x14ac:dyDescent="0.3">
      <c r="A5" s="380" t="s">
        <v>228</v>
      </c>
      <c r="B5" s="413"/>
      <c r="C5" s="414"/>
      <c r="D5" s="415"/>
      <c r="E5" s="415"/>
      <c r="F5" s="415"/>
      <c r="G5" s="415"/>
      <c r="H5" s="415"/>
      <c r="I5" s="415"/>
      <c r="J5" s="415"/>
      <c r="K5" s="415"/>
      <c r="L5" s="415"/>
      <c r="M5" s="490"/>
    </row>
    <row r="6" spans="1:13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159.80000000000001</v>
      </c>
      <c r="C6" s="417">
        <f xml:space="preserve">
TRUNC(IF($A$4&lt;=12,SUMIFS('ON Data'!G:G,'ON Data'!$D:$D,$A$4,'ON Data'!$E:$E,1),SUMIFS('ON Data'!G:G,'ON Data'!$E:$E,1)/'ON Data'!$D$3),1)</f>
        <v>0</v>
      </c>
      <c r="D6" s="418">
        <f xml:space="preserve">
TRUNC(IF($A$4&lt;=12,SUMIFS('ON Data'!I:I,'ON Data'!$D:$D,$A$4,'ON Data'!$E:$E,1),SUMIFS('ON Data'!I:I,'ON Data'!$E:$E,1)/'ON Data'!$D$3),1)</f>
        <v>2</v>
      </c>
      <c r="E6" s="418">
        <f xml:space="preserve">
TRUNC(IF($A$4&lt;=12,SUMIFS('ON Data'!J:J,'ON Data'!$D:$D,$A$4,'ON Data'!$E:$E,1),SUMIFS('ON Data'!J:J,'ON Data'!$E:$E,1)/'ON Data'!$D$3),1)</f>
        <v>9.5</v>
      </c>
      <c r="F6" s="418">
        <f xml:space="preserve">
TRUNC(IF($A$4&lt;=12,SUMIFS('ON Data'!K:K,'ON Data'!$D:$D,$A$4,'ON Data'!$E:$E,1),SUMIFS('ON Data'!K:K,'ON Data'!$E:$E,1)/'ON Data'!$D$3),1)</f>
        <v>4</v>
      </c>
      <c r="G6" s="418">
        <f xml:space="preserve">
TRUNC(IF($A$4&lt;=12,SUMIFS('ON Data'!L:L,'ON Data'!$D:$D,$A$4,'ON Data'!$E:$E,1),SUMIFS('ON Data'!L:L,'ON Data'!$E:$E,1)/'ON Data'!$D$3),1)</f>
        <v>39.6</v>
      </c>
      <c r="H6" s="418">
        <f xml:space="preserve">
TRUNC(IF($A$4&lt;=12,SUMIFS('ON Data'!Q:Q,'ON Data'!$D:$D,$A$4,'ON Data'!$E:$E,1),SUMIFS('ON Data'!Q:Q,'ON Data'!$E:$E,1)/'ON Data'!$D$3),1)</f>
        <v>26.2</v>
      </c>
      <c r="I6" s="418">
        <f xml:space="preserve">
TRUNC(IF($A$4&lt;=12,SUMIFS('ON Data'!R:R,'ON Data'!$D:$D,$A$4,'ON Data'!$E:$E,1),SUMIFS('ON Data'!R:R,'ON Data'!$E:$E,1)/'ON Data'!$D$3),1)</f>
        <v>52.4</v>
      </c>
      <c r="J6" s="418">
        <f xml:space="preserve">
TRUNC(IF($A$4&lt;=12,SUMIFS('ON Data'!S:S,'ON Data'!$D:$D,$A$4,'ON Data'!$E:$E,1),SUMIFS('ON Data'!S:S,'ON Data'!$E:$E,1)/'ON Data'!$D$3),1)</f>
        <v>14</v>
      </c>
      <c r="K6" s="418">
        <f xml:space="preserve">
TRUNC(IF($A$4&lt;=12,SUMIFS('ON Data'!AA:AA,'ON Data'!$D:$D,$A$4,'ON Data'!$E:$E,1),SUMIFS('ON Data'!AA:AA,'ON Data'!$E:$E,1)/'ON Data'!$D$3),1)</f>
        <v>1</v>
      </c>
      <c r="L6" s="418">
        <f xml:space="preserve">
TRUNC(IF($A$4&lt;=12,SUMIFS('ON Data'!AT:AT,'ON Data'!$D:$D,$A$4,'ON Data'!$E:$E,1),SUMIFS('ON Data'!AT:AT,'ON Data'!$E:$E,1)/'ON Data'!$D$3),1)</f>
        <v>11</v>
      </c>
      <c r="M6" s="490"/>
    </row>
    <row r="7" spans="1:13" ht="15" hidden="1" outlineLevel="1" thickBot="1" x14ac:dyDescent="0.35">
      <c r="A7" s="381" t="s">
        <v>131</v>
      </c>
      <c r="B7" s="416"/>
      <c r="C7" s="419"/>
      <c r="D7" s="418"/>
      <c r="E7" s="418"/>
      <c r="F7" s="418"/>
      <c r="G7" s="418"/>
      <c r="H7" s="418"/>
      <c r="I7" s="418"/>
      <c r="J7" s="418"/>
      <c r="K7" s="418"/>
      <c r="L7" s="418"/>
      <c r="M7" s="490"/>
    </row>
    <row r="8" spans="1:13" ht="15" hidden="1" outlineLevel="1" thickBot="1" x14ac:dyDescent="0.35">
      <c r="A8" s="381" t="s">
        <v>96</v>
      </c>
      <c r="B8" s="416"/>
      <c r="C8" s="419"/>
      <c r="D8" s="418"/>
      <c r="E8" s="418"/>
      <c r="F8" s="418"/>
      <c r="G8" s="418"/>
      <c r="H8" s="418"/>
      <c r="I8" s="418"/>
      <c r="J8" s="418"/>
      <c r="K8" s="418"/>
      <c r="L8" s="418"/>
      <c r="M8" s="490"/>
    </row>
    <row r="9" spans="1:13" ht="15" hidden="1" outlineLevel="1" thickBot="1" x14ac:dyDescent="0.35">
      <c r="A9" s="382" t="s">
        <v>69</v>
      </c>
      <c r="B9" s="420"/>
      <c r="C9" s="421"/>
      <c r="D9" s="422"/>
      <c r="E9" s="422"/>
      <c r="F9" s="422"/>
      <c r="G9" s="422"/>
      <c r="H9" s="422"/>
      <c r="I9" s="422"/>
      <c r="J9" s="422"/>
      <c r="K9" s="422"/>
      <c r="L9" s="422"/>
      <c r="M9" s="490"/>
    </row>
    <row r="10" spans="1:13" x14ac:dyDescent="0.3">
      <c r="A10" s="383" t="s">
        <v>229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90"/>
    </row>
    <row r="11" spans="1:13" x14ac:dyDescent="0.3">
      <c r="A11" s="384" t="s">
        <v>230</v>
      </c>
      <c r="B11" s="401">
        <f xml:space="preserve">
IF($A$4&lt;=12,SUMIFS('ON Data'!F:F,'ON Data'!$D:$D,$A$4,'ON Data'!$E:$E,2),SUMIFS('ON Data'!F:F,'ON Data'!$E:$E,2))</f>
        <v>70901.140000000014</v>
      </c>
      <c r="C11" s="402">
        <f xml:space="preserve">
IF($A$4&lt;=12,SUMIFS('ON Data'!G:G,'ON Data'!$D:$D,$A$4,'ON Data'!$E:$E,2),SUMIFS('ON Data'!G:G,'ON Data'!$E:$E,2))</f>
        <v>0</v>
      </c>
      <c r="D11" s="403"/>
      <c r="E11" s="403">
        <f xml:space="preserve">
IF($A$4&lt;=12,SUMIFS('ON Data'!J:J,'ON Data'!$D:$D,$A$4,'ON Data'!$E:$E,2),SUMIFS('ON Data'!J:J,'ON Data'!$E:$E,2))</f>
        <v>4193.6000000000004</v>
      </c>
      <c r="F11" s="403">
        <f xml:space="preserve">
IF($A$4&lt;=12,SUMIFS('ON Data'!K:K,'ON Data'!$D:$D,$A$4,'ON Data'!$E:$E,2),SUMIFS('ON Data'!K:K,'ON Data'!$E:$E,2))</f>
        <v>2008</v>
      </c>
      <c r="G11" s="403">
        <f xml:space="preserve">
IF($A$4&lt;=12,SUMIFS('ON Data'!L:L,'ON Data'!$D:$D,$A$4,'ON Data'!$E:$E,2),SUMIFS('ON Data'!L:L,'ON Data'!$E:$E,2))</f>
        <v>18986.8</v>
      </c>
      <c r="H11" s="403">
        <f xml:space="preserve">
IF($A$4&lt;=12,SUMIFS('ON Data'!Q:Q,'ON Data'!$D:$D,$A$4,'ON Data'!$E:$E,2),SUMIFS('ON Data'!Q:Q,'ON Data'!$E:$E,2))</f>
        <v>10981.5</v>
      </c>
      <c r="I11" s="403">
        <f xml:space="preserve">
IF($A$4&lt;=12,SUMIFS('ON Data'!R:R,'ON Data'!$D:$D,$A$4,'ON Data'!$E:$E,2),SUMIFS('ON Data'!R:R,'ON Data'!$E:$E,2))</f>
        <v>22698.36</v>
      </c>
      <c r="J11" s="403">
        <f xml:space="preserve">
IF($A$4&lt;=12,SUMIFS('ON Data'!S:S,'ON Data'!$D:$D,$A$4,'ON Data'!$E:$E,2),SUMIFS('ON Data'!S:S,'ON Data'!$E:$E,2))</f>
        <v>5933.38</v>
      </c>
      <c r="K11" s="403">
        <f xml:space="preserve">
IF($A$4&lt;=12,SUMIFS('ON Data'!AA:AA,'ON Data'!$D:$D,$A$4,'ON Data'!$E:$E,2),SUMIFS('ON Data'!AA:AA,'ON Data'!$E:$E,2))</f>
        <v>367.5</v>
      </c>
      <c r="L11" s="403">
        <f xml:space="preserve">
IF($A$4&lt;=12,SUMIFS('ON Data'!AT:AT,'ON Data'!$D:$D,$A$4,'ON Data'!$E:$E,2),SUMIFS('ON Data'!AT:AT,'ON Data'!$E:$E,2))</f>
        <v>4860</v>
      </c>
      <c r="M11" s="490"/>
    </row>
    <row r="12" spans="1:13" x14ac:dyDescent="0.3">
      <c r="A12" s="384" t="s">
        <v>231</v>
      </c>
      <c r="B12" s="401">
        <f xml:space="preserve">
IF($A$4&lt;=12,SUMIFS('ON Data'!F:F,'ON Data'!$D:$D,$A$4,'ON Data'!$E:$E,3),SUMIFS('ON Data'!F:F,'ON Data'!$E:$E,3))</f>
        <v>1249.06</v>
      </c>
      <c r="C12" s="402">
        <f xml:space="preserve">
IF($A$4&lt;=12,SUMIFS('ON Data'!G:G,'ON Data'!$D:$D,$A$4,'ON Data'!$E:$E,3),SUMIFS('ON Data'!G:G,'ON Data'!$E:$E,3))</f>
        <v>0</v>
      </c>
      <c r="D12" s="403"/>
      <c r="E12" s="403">
        <f xml:space="preserve">
IF($A$4&lt;=12,SUMIFS('ON Data'!J:J,'ON Data'!$D:$D,$A$4,'ON Data'!$E:$E,3),SUMIFS('ON Data'!J:J,'ON Data'!$E:$E,3))</f>
        <v>1</v>
      </c>
      <c r="F12" s="403">
        <f xml:space="preserve">
IF($A$4&lt;=12,SUMIFS('ON Data'!K:K,'ON Data'!$D:$D,$A$4,'ON Data'!$E:$E,3),SUMIFS('ON Data'!K:K,'ON Data'!$E:$E,3))</f>
        <v>0</v>
      </c>
      <c r="G12" s="403">
        <f xml:space="preserve">
IF($A$4&lt;=12,SUMIFS('ON Data'!L:L,'ON Data'!$D:$D,$A$4,'ON Data'!$E:$E,3),SUMIFS('ON Data'!L:L,'ON Data'!$E:$E,3))</f>
        <v>142.9</v>
      </c>
      <c r="H12" s="403">
        <f xml:space="preserve">
IF($A$4&lt;=12,SUMIFS('ON Data'!Q:Q,'ON Data'!$D:$D,$A$4,'ON Data'!$E:$E,3),SUMIFS('ON Data'!Q:Q,'ON Data'!$E:$E,3))</f>
        <v>146</v>
      </c>
      <c r="I12" s="403">
        <f xml:space="preserve">
IF($A$4&lt;=12,SUMIFS('ON Data'!R:R,'ON Data'!$D:$D,$A$4,'ON Data'!$E:$E,3),SUMIFS('ON Data'!R:R,'ON Data'!$E:$E,3))</f>
        <v>814.29</v>
      </c>
      <c r="J12" s="403">
        <f xml:space="preserve">
IF($A$4&lt;=12,SUMIFS('ON Data'!S:S,'ON Data'!$D:$D,$A$4,'ON Data'!$E:$E,3),SUMIFS('ON Data'!S:S,'ON Data'!$E:$E,3))</f>
        <v>144.87</v>
      </c>
      <c r="K12" s="403">
        <f xml:space="preserve">
IF($A$4&lt;=12,SUMIFS('ON Data'!AA:AA,'ON Data'!$D:$D,$A$4,'ON Data'!$E:$E,3),SUMIFS('ON Data'!AA:AA,'ON Data'!$E:$E,3))</f>
        <v>0</v>
      </c>
      <c r="L12" s="403">
        <f xml:space="preserve">
IF($A$4&lt;=12,SUMIFS('ON Data'!AT:AT,'ON Data'!$D:$D,$A$4,'ON Data'!$E:$E,3),SUMIFS('ON Data'!AT:AT,'ON Data'!$E:$E,3))</f>
        <v>0</v>
      </c>
      <c r="M12" s="490"/>
    </row>
    <row r="13" spans="1:13" x14ac:dyDescent="0.3">
      <c r="A13" s="384" t="s">
        <v>238</v>
      </c>
      <c r="B13" s="401">
        <f xml:space="preserve">
IF($A$4&lt;=12,SUMIFS('ON Data'!F:F,'ON Data'!$D:$D,$A$4,'ON Data'!$E:$E,4),SUMIFS('ON Data'!F:F,'ON Data'!$E:$E,4))</f>
        <v>6628.6</v>
      </c>
      <c r="C13" s="402">
        <f xml:space="preserve">
IF($A$4&lt;=12,SUMIFS('ON Data'!G:G,'ON Data'!$D:$D,$A$4,'ON Data'!$E:$E,4),SUMIFS('ON Data'!G:G,'ON Data'!$E:$E,4))</f>
        <v>0</v>
      </c>
      <c r="D13" s="403"/>
      <c r="E13" s="403">
        <f xml:space="preserve">
IF($A$4&lt;=12,SUMIFS('ON Data'!J:J,'ON Data'!$D:$D,$A$4,'ON Data'!$E:$E,4),SUMIFS('ON Data'!J:J,'ON Data'!$E:$E,4))</f>
        <v>441</v>
      </c>
      <c r="F13" s="403">
        <f xml:space="preserve">
IF($A$4&lt;=12,SUMIFS('ON Data'!K:K,'ON Data'!$D:$D,$A$4,'ON Data'!$E:$E,4),SUMIFS('ON Data'!K:K,'ON Data'!$E:$E,4))</f>
        <v>449.5</v>
      </c>
      <c r="G13" s="403">
        <f xml:space="preserve">
IF($A$4&lt;=12,SUMIFS('ON Data'!L:L,'ON Data'!$D:$D,$A$4,'ON Data'!$E:$E,4),SUMIFS('ON Data'!L:L,'ON Data'!$E:$E,4))</f>
        <v>3308.1</v>
      </c>
      <c r="H13" s="403">
        <f xml:space="preserve">
IF($A$4&lt;=12,SUMIFS('ON Data'!Q:Q,'ON Data'!$D:$D,$A$4,'ON Data'!$E:$E,4),SUMIFS('ON Data'!Q:Q,'ON Data'!$E:$E,4))</f>
        <v>725</v>
      </c>
      <c r="I13" s="403">
        <f xml:space="preserve">
IF($A$4&lt;=12,SUMIFS('ON Data'!R:R,'ON Data'!$D:$D,$A$4,'ON Data'!$E:$E,4),SUMIFS('ON Data'!R:R,'ON Data'!$E:$E,4))</f>
        <v>1235.5</v>
      </c>
      <c r="J13" s="403">
        <f xml:space="preserve">
IF($A$4&lt;=12,SUMIFS('ON Data'!S:S,'ON Data'!$D:$D,$A$4,'ON Data'!$E:$E,4),SUMIFS('ON Data'!S:S,'ON Data'!$E:$E,4))</f>
        <v>267</v>
      </c>
      <c r="K13" s="403">
        <f xml:space="preserve">
IF($A$4&lt;=12,SUMIFS('ON Data'!AA:AA,'ON Data'!$D:$D,$A$4,'ON Data'!$E:$E,4),SUMIFS('ON Data'!AA:AA,'ON Data'!$E:$E,4))</f>
        <v>32.5</v>
      </c>
      <c r="L13" s="403">
        <f xml:space="preserve">
IF($A$4&lt;=12,SUMIFS('ON Data'!AT:AT,'ON Data'!$D:$D,$A$4,'ON Data'!$E:$E,4),SUMIFS('ON Data'!AT:AT,'ON Data'!$E:$E,4))</f>
        <v>170</v>
      </c>
      <c r="M13" s="490"/>
    </row>
    <row r="14" spans="1:13" ht="15" thickBot="1" x14ac:dyDescent="0.35">
      <c r="A14" s="385" t="s">
        <v>232</v>
      </c>
      <c r="B14" s="404">
        <f xml:space="preserve">
IF($A$4&lt;=12,SUMIFS('ON Data'!F:F,'ON Data'!$D:$D,$A$4,'ON Data'!$E:$E,5),SUMIFS('ON Data'!F:F,'ON Data'!$E:$E,5))</f>
        <v>317</v>
      </c>
      <c r="C14" s="405">
        <f xml:space="preserve">
IF($A$4&lt;=12,SUMIFS('ON Data'!G:G,'ON Data'!$D:$D,$A$4,'ON Data'!$E:$E,5),SUMIFS('ON Data'!G:G,'ON Data'!$E:$E,5))</f>
        <v>32</v>
      </c>
      <c r="D14" s="406"/>
      <c r="E14" s="406">
        <f xml:space="preserve">
IF($A$4&lt;=12,SUMIFS('ON Data'!J:J,'ON Data'!$D:$D,$A$4,'ON Data'!$E:$E,5),SUMIFS('ON Data'!J:J,'ON Data'!$E:$E,5))</f>
        <v>0</v>
      </c>
      <c r="F14" s="406">
        <f xml:space="preserve">
IF($A$4&lt;=12,SUMIFS('ON Data'!K:K,'ON Data'!$D:$D,$A$4,'ON Data'!$E:$E,5),SUMIFS('ON Data'!K:K,'ON Data'!$E:$E,5))</f>
        <v>0</v>
      </c>
      <c r="G14" s="406">
        <f xml:space="preserve">
IF($A$4&lt;=12,SUMIFS('ON Data'!L:L,'ON Data'!$D:$D,$A$4,'ON Data'!$E:$E,5),SUMIFS('ON Data'!L:L,'ON Data'!$E:$E,5))</f>
        <v>285</v>
      </c>
      <c r="H14" s="406">
        <f xml:space="preserve">
IF($A$4&lt;=12,SUMIFS('ON Data'!Q:Q,'ON Data'!$D:$D,$A$4,'ON Data'!$E:$E,5),SUMIFS('ON Data'!Q:Q,'ON Data'!$E:$E,5))</f>
        <v>0</v>
      </c>
      <c r="I14" s="406">
        <f xml:space="preserve">
IF($A$4&lt;=12,SUMIFS('ON Data'!R:R,'ON Data'!$D:$D,$A$4,'ON Data'!$E:$E,5),SUMIFS('ON Data'!R:R,'ON Data'!$E:$E,5))</f>
        <v>0</v>
      </c>
      <c r="J14" s="406">
        <f xml:space="preserve">
IF($A$4&lt;=12,SUMIFS('ON Data'!S:S,'ON Data'!$D:$D,$A$4,'ON Data'!$E:$E,5),SUMIFS('ON Data'!S:S,'ON Data'!$E:$E,5))</f>
        <v>0</v>
      </c>
      <c r="K14" s="406">
        <f xml:space="preserve">
IF($A$4&lt;=12,SUMIFS('ON Data'!AA:AA,'ON Data'!$D:$D,$A$4,'ON Data'!$E:$E,5),SUMIFS('ON Data'!AA:AA,'ON Data'!$E:$E,5))</f>
        <v>0</v>
      </c>
      <c r="L14" s="406">
        <f xml:space="preserve">
IF($A$4&lt;=12,SUMIFS('ON Data'!AT:AT,'ON Data'!$D:$D,$A$4,'ON Data'!$E:$E,5),SUMIFS('ON Data'!AT:AT,'ON Data'!$E:$E,5))</f>
        <v>0</v>
      </c>
      <c r="M14" s="490"/>
    </row>
    <row r="15" spans="1:13" x14ac:dyDescent="0.3">
      <c r="A15" s="282" t="s">
        <v>242</v>
      </c>
      <c r="B15" s="407"/>
      <c r="C15" s="408"/>
      <c r="D15" s="409"/>
      <c r="E15" s="409"/>
      <c r="F15" s="409"/>
      <c r="G15" s="409"/>
      <c r="H15" s="409"/>
      <c r="I15" s="409"/>
      <c r="J15" s="409"/>
      <c r="K15" s="409"/>
      <c r="L15" s="409"/>
      <c r="M15" s="490"/>
    </row>
    <row r="16" spans="1:13" x14ac:dyDescent="0.3">
      <c r="A16" s="386" t="s">
        <v>233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/>
      <c r="E16" s="403">
        <f xml:space="preserve">
IF($A$4&lt;=12,SUMIFS('ON Data'!J:J,'ON Data'!$D:$D,$A$4,'ON Data'!$E:$E,7),SUMIFS('ON Data'!J:J,'ON Data'!$E:$E,7))</f>
        <v>0</v>
      </c>
      <c r="F16" s="403">
        <f xml:space="preserve">
IF($A$4&lt;=12,SUMIFS('ON Data'!K:K,'ON Data'!$D:$D,$A$4,'ON Data'!$E:$E,7),SUMIFS('ON Data'!K:K,'ON Data'!$E:$E,7))</f>
        <v>0</v>
      </c>
      <c r="G16" s="403">
        <f xml:space="preserve">
IF($A$4&lt;=12,SUMIFS('ON Data'!L:L,'ON Data'!$D:$D,$A$4,'ON Data'!$E:$E,7),SUMIFS('ON Data'!L:L,'ON Data'!$E:$E,7))</f>
        <v>0</v>
      </c>
      <c r="H16" s="403">
        <f xml:space="preserve">
IF($A$4&lt;=12,SUMIFS('ON Data'!Q:Q,'ON Data'!$D:$D,$A$4,'ON Data'!$E:$E,7),SUMIFS('ON Data'!Q:Q,'ON Data'!$E:$E,7))</f>
        <v>0</v>
      </c>
      <c r="I16" s="403">
        <f xml:space="preserve">
IF($A$4&lt;=12,SUMIFS('ON Data'!R:R,'ON Data'!$D:$D,$A$4,'ON Data'!$E:$E,7),SUMIFS('ON Data'!R:R,'ON Data'!$E:$E,7))</f>
        <v>0</v>
      </c>
      <c r="J16" s="403">
        <f xml:space="preserve">
IF($A$4&lt;=12,SUMIFS('ON Data'!S:S,'ON Data'!$D:$D,$A$4,'ON Data'!$E:$E,7),SUMIFS('ON Data'!S:S,'ON Data'!$E:$E,7))</f>
        <v>0</v>
      </c>
      <c r="K16" s="403">
        <f xml:space="preserve">
IF($A$4&lt;=12,SUMIFS('ON Data'!AA:AA,'ON Data'!$D:$D,$A$4,'ON Data'!$E:$E,7),SUMIFS('ON Data'!AA:AA,'ON Data'!$E:$E,7))</f>
        <v>0</v>
      </c>
      <c r="L16" s="403">
        <f xml:space="preserve">
IF($A$4&lt;=12,SUMIFS('ON Data'!AT:AT,'ON Data'!$D:$D,$A$4,'ON Data'!$E:$E,7),SUMIFS('ON Data'!AT:AT,'ON Data'!$E:$E,7))</f>
        <v>0</v>
      </c>
      <c r="M16" s="490"/>
    </row>
    <row r="17" spans="1:46" x14ac:dyDescent="0.3">
      <c r="A17" s="386" t="s">
        <v>234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/>
      <c r="E17" s="403">
        <f xml:space="preserve">
IF($A$4&lt;=12,SUMIFS('ON Data'!J:J,'ON Data'!$D:$D,$A$4,'ON Data'!$E:$E,8),SUMIFS('ON Data'!J:J,'ON Data'!$E:$E,8))</f>
        <v>0</v>
      </c>
      <c r="F17" s="403">
        <f xml:space="preserve">
IF($A$4&lt;=12,SUMIFS('ON Data'!K:K,'ON Data'!$D:$D,$A$4,'ON Data'!$E:$E,8),SUMIFS('ON Data'!K:K,'ON Data'!$E:$E,8))</f>
        <v>0</v>
      </c>
      <c r="G17" s="403">
        <f xml:space="preserve">
IF($A$4&lt;=12,SUMIFS('ON Data'!L:L,'ON Data'!$D:$D,$A$4,'ON Data'!$E:$E,8),SUMIFS('ON Data'!L:L,'ON Data'!$E:$E,8))</f>
        <v>0</v>
      </c>
      <c r="H17" s="403">
        <f xml:space="preserve">
IF($A$4&lt;=12,SUMIFS('ON Data'!Q:Q,'ON Data'!$D:$D,$A$4,'ON Data'!$E:$E,8),SUMIFS('ON Data'!Q:Q,'ON Data'!$E:$E,8))</f>
        <v>0</v>
      </c>
      <c r="I17" s="403">
        <f xml:space="preserve">
IF($A$4&lt;=12,SUMIFS('ON Data'!R:R,'ON Data'!$D:$D,$A$4,'ON Data'!$E:$E,8),SUMIFS('ON Data'!R:R,'ON Data'!$E:$E,8))</f>
        <v>0</v>
      </c>
      <c r="J17" s="403">
        <f xml:space="preserve">
IF($A$4&lt;=12,SUMIFS('ON Data'!S:S,'ON Data'!$D:$D,$A$4,'ON Data'!$E:$E,8),SUMIFS('ON Data'!S:S,'ON Data'!$E:$E,8))</f>
        <v>0</v>
      </c>
      <c r="K17" s="403">
        <f xml:space="preserve">
IF($A$4&lt;=12,SUMIFS('ON Data'!AA:AA,'ON Data'!$D:$D,$A$4,'ON Data'!$E:$E,8),SUMIFS('ON Data'!AA:AA,'ON Data'!$E:$E,8))</f>
        <v>0</v>
      </c>
      <c r="L17" s="403">
        <f xml:space="preserve">
IF($A$4&lt;=12,SUMIFS('ON Data'!AT:AT,'ON Data'!$D:$D,$A$4,'ON Data'!$E:$E,8),SUMIFS('ON Data'!AT:AT,'ON Data'!$E:$E,8))</f>
        <v>0</v>
      </c>
      <c r="M17" s="490"/>
    </row>
    <row r="18" spans="1:46" x14ac:dyDescent="0.3">
      <c r="A18" s="386" t="s">
        <v>235</v>
      </c>
      <c r="B18" s="401">
        <f xml:space="preserve">
B19-B16-B17</f>
        <v>201823</v>
      </c>
      <c r="C18" s="402">
        <f t="shared" ref="C18:G18" si="0" xml:space="preserve">
C19-C16-C17</f>
        <v>0</v>
      </c>
      <c r="D18" s="403"/>
      <c r="E18" s="403">
        <f t="shared" si="0"/>
        <v>3000</v>
      </c>
      <c r="F18" s="403">
        <f t="shared" si="0"/>
        <v>16544</v>
      </c>
      <c r="G18" s="403">
        <f t="shared" si="0"/>
        <v>59840</v>
      </c>
      <c r="H18" s="403">
        <f t="shared" ref="H18:K18" si="1" xml:space="preserve">
H19-H16-H17</f>
        <v>15477</v>
      </c>
      <c r="I18" s="403">
        <f t="shared" si="1"/>
        <v>67245</v>
      </c>
      <c r="J18" s="403">
        <f t="shared" si="1"/>
        <v>33717</v>
      </c>
      <c r="K18" s="403">
        <f t="shared" si="1"/>
        <v>2000</v>
      </c>
      <c r="L18" s="403">
        <f t="shared" ref="L18" si="2" xml:space="preserve">
L19-L16-L17</f>
        <v>4000</v>
      </c>
      <c r="M18" s="490"/>
    </row>
    <row r="19" spans="1:46" ht="15" thickBot="1" x14ac:dyDescent="0.35">
      <c r="A19" s="387" t="s">
        <v>236</v>
      </c>
      <c r="B19" s="410">
        <f xml:space="preserve">
IF($A$4&lt;=12,SUMIFS('ON Data'!F:F,'ON Data'!$D:$D,$A$4,'ON Data'!$E:$E,9),SUMIFS('ON Data'!F:F,'ON Data'!$E:$E,9))</f>
        <v>201823</v>
      </c>
      <c r="C19" s="411">
        <f xml:space="preserve">
IF($A$4&lt;=12,SUMIFS('ON Data'!G:G,'ON Data'!$D:$D,$A$4,'ON Data'!$E:$E,9),SUMIFS('ON Data'!G:G,'ON Data'!$E:$E,9))</f>
        <v>0</v>
      </c>
      <c r="D19" s="412"/>
      <c r="E19" s="412">
        <f xml:space="preserve">
IF($A$4&lt;=12,SUMIFS('ON Data'!J:J,'ON Data'!$D:$D,$A$4,'ON Data'!$E:$E,9),SUMIFS('ON Data'!J:J,'ON Data'!$E:$E,9))</f>
        <v>3000</v>
      </c>
      <c r="F19" s="412">
        <f xml:space="preserve">
IF($A$4&lt;=12,SUMIFS('ON Data'!K:K,'ON Data'!$D:$D,$A$4,'ON Data'!$E:$E,9),SUMIFS('ON Data'!K:K,'ON Data'!$E:$E,9))</f>
        <v>16544</v>
      </c>
      <c r="G19" s="412">
        <f xml:space="preserve">
IF($A$4&lt;=12,SUMIFS('ON Data'!L:L,'ON Data'!$D:$D,$A$4,'ON Data'!$E:$E,9),SUMIFS('ON Data'!L:L,'ON Data'!$E:$E,9))</f>
        <v>59840</v>
      </c>
      <c r="H19" s="412">
        <f xml:space="preserve">
IF($A$4&lt;=12,SUMIFS('ON Data'!Q:Q,'ON Data'!$D:$D,$A$4,'ON Data'!$E:$E,9),SUMIFS('ON Data'!Q:Q,'ON Data'!$E:$E,9))</f>
        <v>15477</v>
      </c>
      <c r="I19" s="412">
        <f xml:space="preserve">
IF($A$4&lt;=12,SUMIFS('ON Data'!R:R,'ON Data'!$D:$D,$A$4,'ON Data'!$E:$E,9),SUMIFS('ON Data'!R:R,'ON Data'!$E:$E,9))</f>
        <v>67245</v>
      </c>
      <c r="J19" s="412">
        <f xml:space="preserve">
IF($A$4&lt;=12,SUMIFS('ON Data'!S:S,'ON Data'!$D:$D,$A$4,'ON Data'!$E:$E,9),SUMIFS('ON Data'!S:S,'ON Data'!$E:$E,9))</f>
        <v>33717</v>
      </c>
      <c r="K19" s="412">
        <f xml:space="preserve">
IF($A$4&lt;=12,SUMIFS('ON Data'!AA:AA,'ON Data'!$D:$D,$A$4,'ON Data'!$E:$E,9),SUMIFS('ON Data'!AA:AA,'ON Data'!$E:$E,9))</f>
        <v>2000</v>
      </c>
      <c r="L19" s="412">
        <f xml:space="preserve">
IF($A$4&lt;=12,SUMIFS('ON Data'!AT:AT,'ON Data'!$D:$D,$A$4,'ON Data'!$E:$E,9),SUMIFS('ON Data'!AT:AT,'ON Data'!$E:$E,9))</f>
        <v>4000</v>
      </c>
      <c r="M19" s="490"/>
    </row>
    <row r="20" spans="1:46" ht="15" collapsed="1" thickBot="1" x14ac:dyDescent="0.35">
      <c r="A20" s="388" t="s">
        <v>94</v>
      </c>
      <c r="B20" s="529">
        <f xml:space="preserve">
IF($A$4&lt;=12,SUMIFS('ON Data'!F:F,'ON Data'!$D:$D,$A$4,'ON Data'!$E:$E,6),SUMIFS('ON Data'!F:F,'ON Data'!$E:$E,6))</f>
        <v>23602774</v>
      </c>
      <c r="C20" s="514">
        <f xml:space="preserve">
IF($A$4&lt;=12,SUMIFS('ON Data'!G:G,'ON Data'!$D:$D,$A$4,'ON Data'!$E:$E,6),SUMIFS('ON Data'!G:G,'ON Data'!$E:$E,6))</f>
        <v>16000</v>
      </c>
      <c r="D20" s="513"/>
      <c r="E20" s="513">
        <f xml:space="preserve">
IF($A$4&lt;=12,SUMIFS('ON Data'!J:J,'ON Data'!$D:$D,$A$4,'ON Data'!$E:$E,6),SUMIFS('ON Data'!J:J,'ON Data'!$E:$E,6))</f>
        <v>1036186</v>
      </c>
      <c r="F20" s="513">
        <f xml:space="preserve">
IF($A$4&lt;=12,SUMIFS('ON Data'!K:K,'ON Data'!$D:$D,$A$4,'ON Data'!$E:$E,6),SUMIFS('ON Data'!K:K,'ON Data'!$E:$E,6))</f>
        <v>663878</v>
      </c>
      <c r="G20" s="513">
        <f xml:space="preserve">
IF($A$4&lt;=12,SUMIFS('ON Data'!L:L,'ON Data'!$D:$D,$A$4,'ON Data'!$E:$E,6),SUMIFS('ON Data'!L:L,'ON Data'!$E:$E,6))</f>
        <v>10952048</v>
      </c>
      <c r="H20" s="513">
        <f xml:space="preserve">
IF($A$4&lt;=12,SUMIFS('ON Data'!Q:Q,'ON Data'!$D:$D,$A$4,'ON Data'!$E:$E,6),SUMIFS('ON Data'!Q:Q,'ON Data'!$E:$E,6))</f>
        <v>2277399</v>
      </c>
      <c r="I20" s="513">
        <f xml:space="preserve">
IF($A$4&lt;=12,SUMIFS('ON Data'!R:R,'ON Data'!$D:$D,$A$4,'ON Data'!$E:$E,6),SUMIFS('ON Data'!R:R,'ON Data'!$E:$E,6))</f>
        <v>5997599</v>
      </c>
      <c r="J20" s="513">
        <f xml:space="preserve">
IF($A$4&lt;=12,SUMIFS('ON Data'!S:S,'ON Data'!$D:$D,$A$4,'ON Data'!$E:$E,6),SUMIFS('ON Data'!S:S,'ON Data'!$E:$E,6))</f>
        <v>1643913</v>
      </c>
      <c r="K20" s="513">
        <f xml:space="preserve">
IF($A$4&lt;=12,SUMIFS('ON Data'!AA:AA,'ON Data'!$D:$D,$A$4,'ON Data'!$E:$E,6),SUMIFS('ON Data'!AA:AA,'ON Data'!$E:$E,6))</f>
        <v>73147</v>
      </c>
      <c r="L20" s="513">
        <f xml:space="preserve">
IF($A$4&lt;=12,SUMIFS('ON Data'!AT:AT,'ON Data'!$D:$D,$A$4,'ON Data'!$E:$E,6),SUMIFS('ON Data'!AT:AT,'ON Data'!$E:$E,6))</f>
        <v>783291</v>
      </c>
      <c r="M20" s="490"/>
    </row>
    <row r="21" spans="1:46" ht="15" hidden="1" outlineLevel="1" thickBot="1" x14ac:dyDescent="0.35">
      <c r="A21" s="381" t="s">
        <v>131</v>
      </c>
      <c r="B21" s="530">
        <f xml:space="preserve">
IF($A$4&lt;=12,SUMIFS('ON Data'!F:F,'ON Data'!$D:$D,$A$4,'ON Data'!$E:$E,12),SUMIFS('ON Data'!F:F,'ON Data'!$E:$E,12))</f>
        <v>0</v>
      </c>
      <c r="C21" s="528">
        <f xml:space="preserve">
IF($A$4&lt;=12,SUMIFS('ON Data'!G:G,'ON Data'!$D:$D,$A$4,'ON Data'!$E:$E,12),SUMIFS('ON Data'!G:G,'ON Data'!$E:$E,12))</f>
        <v>0</v>
      </c>
      <c r="D21" s="512"/>
      <c r="E21" s="512">
        <f xml:space="preserve">
IF($A$4&lt;=12,SUMIFS('ON Data'!J:J,'ON Data'!$D:$D,$A$4,'ON Data'!$E:$E,12),SUMIFS('ON Data'!J:J,'ON Data'!$E:$E,12))</f>
        <v>0</v>
      </c>
      <c r="F21" s="512">
        <f xml:space="preserve">
IF($A$4&lt;=12,SUMIFS('ON Data'!K:K,'ON Data'!$D:$D,$A$4,'ON Data'!$E:$E,12),SUMIFS('ON Data'!K:K,'ON Data'!$E:$E,12))</f>
        <v>0</v>
      </c>
      <c r="G21" s="512">
        <f xml:space="preserve">
IF($A$4&lt;=12,SUMIFS('ON Data'!L:L,'ON Data'!$D:$D,$A$4,'ON Data'!$E:$E,12),SUMIFS('ON Data'!L:L,'ON Data'!$E:$E,12))</f>
        <v>0</v>
      </c>
      <c r="H21" s="512">
        <f xml:space="preserve">
IF($A$4&lt;=12,SUMIFS('ON Data'!Q:Q,'ON Data'!$D:$D,$A$4,'ON Data'!$E:$E,12),SUMIFS('ON Data'!Q:Q,'ON Data'!$E:$E,12))</f>
        <v>0</v>
      </c>
      <c r="I21" s="512">
        <f xml:space="preserve">
IF($A$4&lt;=12,SUMIFS('ON Data'!R:R,'ON Data'!$D:$D,$A$4,'ON Data'!$E:$E,12),SUMIFS('ON Data'!R:R,'ON Data'!$E:$E,12))</f>
        <v>0</v>
      </c>
      <c r="J21" s="512">
        <f xml:space="preserve">
IF($A$4&lt;=12,SUMIFS('ON Data'!S:S,'ON Data'!$D:$D,$A$4,'ON Data'!$E:$E,12),SUMIFS('ON Data'!S:S,'ON Data'!$E:$E,12))</f>
        <v>0</v>
      </c>
      <c r="K21" s="512">
        <f xml:space="preserve">
IF($A$4&lt;=12,SUMIFS('ON Data'!AA:AA,'ON Data'!$D:$D,$A$4,'ON Data'!$E:$E,12),SUMIFS('ON Data'!AA:AA,'ON Data'!$E:$E,12))</f>
        <v>0</v>
      </c>
      <c r="L21" s="512"/>
      <c r="M21" s="490"/>
    </row>
    <row r="22" spans="1:46" ht="15" hidden="1" outlineLevel="1" thickBot="1" x14ac:dyDescent="0.35">
      <c r="A22" s="381" t="s">
        <v>96</v>
      </c>
      <c r="B22" s="531" t="str">
        <f xml:space="preserve">
IF(OR(B21="",B21=0),"",B20/B21)</f>
        <v/>
      </c>
      <c r="C22" s="458" t="str">
        <f t="shared" ref="C22:G22" si="3" xml:space="preserve">
IF(OR(C21="",C21=0),"",C20/C21)</f>
        <v/>
      </c>
      <c r="D22" s="459"/>
      <c r="E22" s="459" t="str">
        <f t="shared" si="3"/>
        <v/>
      </c>
      <c r="F22" s="459" t="str">
        <f t="shared" si="3"/>
        <v/>
      </c>
      <c r="G22" s="459" t="str">
        <f t="shared" si="3"/>
        <v/>
      </c>
      <c r="H22" s="459" t="str">
        <f t="shared" ref="H22:K22" si="4" xml:space="preserve">
IF(OR(H21="",H21=0),"",H20/H21)</f>
        <v/>
      </c>
      <c r="I22" s="459" t="str">
        <f t="shared" si="4"/>
        <v/>
      </c>
      <c r="J22" s="459" t="str">
        <f t="shared" si="4"/>
        <v/>
      </c>
      <c r="K22" s="459" t="str">
        <f t="shared" si="4"/>
        <v/>
      </c>
      <c r="L22" s="459"/>
      <c r="M22" s="490"/>
    </row>
    <row r="23" spans="1:46" ht="15" hidden="1" outlineLevel="1" thickBot="1" x14ac:dyDescent="0.35">
      <c r="A23" s="389" t="s">
        <v>69</v>
      </c>
      <c r="B23" s="532">
        <f xml:space="preserve">
IF(B21="","",B20-B21)</f>
        <v>23602774</v>
      </c>
      <c r="C23" s="405">
        <f t="shared" ref="C23:G23" si="5" xml:space="preserve">
IF(C21="","",C20-C21)</f>
        <v>16000</v>
      </c>
      <c r="D23" s="406"/>
      <c r="E23" s="406">
        <f t="shared" si="5"/>
        <v>1036186</v>
      </c>
      <c r="F23" s="406">
        <f t="shared" si="5"/>
        <v>663878</v>
      </c>
      <c r="G23" s="406">
        <f t="shared" si="5"/>
        <v>10952048</v>
      </c>
      <c r="H23" s="406">
        <f t="shared" ref="H23:K23" si="6" xml:space="preserve">
IF(H21="","",H20-H21)</f>
        <v>2277399</v>
      </c>
      <c r="I23" s="406">
        <f t="shared" si="6"/>
        <v>5997599</v>
      </c>
      <c r="J23" s="406">
        <f t="shared" si="6"/>
        <v>1643913</v>
      </c>
      <c r="K23" s="406">
        <f t="shared" si="6"/>
        <v>73147</v>
      </c>
      <c r="L23" s="406"/>
      <c r="M23" s="490"/>
    </row>
    <row r="24" spans="1:46" x14ac:dyDescent="0.3">
      <c r="A24" s="383" t="s">
        <v>237</v>
      </c>
      <c r="B24" s="427" t="s">
        <v>3</v>
      </c>
      <c r="C24" s="525" t="s">
        <v>316</v>
      </c>
      <c r="D24" s="526" t="s">
        <v>317</v>
      </c>
      <c r="E24" s="526" t="s">
        <v>320</v>
      </c>
      <c r="F24" s="527" t="s">
        <v>248</v>
      </c>
      <c r="AT24" s="490"/>
    </row>
    <row r="25" spans="1:46" x14ac:dyDescent="0.3">
      <c r="A25" s="384" t="s">
        <v>94</v>
      </c>
      <c r="B25" s="401">
        <f xml:space="preserve">
SUM(C25:F25)</f>
        <v>77803</v>
      </c>
      <c r="C25" s="516">
        <f xml:space="preserve">
IF($A$4&lt;=12,SUMIFS('ON Data'!$G:$G,'ON Data'!$D:$D,$A$4,'ON Data'!$E:$E,10),SUMIFS('ON Data'!$G:$G,'ON Data'!$E:$E,10))</f>
        <v>50520</v>
      </c>
      <c r="D25" s="517">
        <f xml:space="preserve">
IF($A$4&lt;=12,SUMIFS('ON Data'!$J:$J,'ON Data'!$D:$D,$A$4,'ON Data'!$E:$E,10),SUMIFS('ON Data'!$J:$J,'ON Data'!$E:$E,10))</f>
        <v>0</v>
      </c>
      <c r="E25" s="517">
        <f xml:space="preserve">
IF($A$4&lt;=12,SUMIFS('ON Data'!$H:$H,'ON Data'!$D:$D,$A$4,'ON Data'!$E:$E,10),SUMIFS('ON Data'!$H:$H,'ON Data'!$E:$E,10))</f>
        <v>27283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247</v>
      </c>
      <c r="B26" s="410">
        <f xml:space="preserve">
SUM(C26:F26)</f>
        <v>63702.850366990373</v>
      </c>
      <c r="C26" s="516">
        <f xml:space="preserve">
IF($A$4&lt;=12,SUMIFS('ON Data'!$G:$G,'ON Data'!$D:$D,$A$4,'ON Data'!$E:$E,11),SUMIFS('ON Data'!$G:$G,'ON Data'!$E:$E,11))</f>
        <v>38702.850366990373</v>
      </c>
      <c r="D26" s="517">
        <f xml:space="preserve">
IF($A$4&lt;=12,SUMIFS('ON Data'!$J:$J,'ON Data'!$D:$D,$A$4,'ON Data'!$E:$E,11),SUMIFS('ON Data'!$J:$J,'ON Data'!$E:$E,11))</f>
        <v>0</v>
      </c>
      <c r="E26" s="517">
        <f xml:space="preserve">
IF($A$4&lt;=12,SUMIFS('ON Data'!$H:$H,'ON Data'!$D:$D,$A$4,'ON Data'!$E:$E,11),SUMIFS('ON Data'!$H:$H,'ON Data'!$E:$E,11))</f>
        <v>25000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8">
        <f xml:space="preserve">
IF(B26=0,0,B25/B26)</f>
        <v>1.2213425231646473</v>
      </c>
      <c r="C27" s="519">
        <f xml:space="preserve">
IF(C26=0,0,C25/C26)</f>
        <v>1.3053302152414197</v>
      </c>
      <c r="D27" s="520">
        <f t="shared" ref="D27:E27" si="7" xml:space="preserve">
IF(D26=0,0,D25/D26)</f>
        <v>0</v>
      </c>
      <c r="E27" s="520">
        <f t="shared" si="7"/>
        <v>1.0913200000000001</v>
      </c>
      <c r="F27" s="521">
        <f xml:space="preserve">
IF(F26=0,0,F25/F26)</f>
        <v>0</v>
      </c>
    </row>
    <row r="28" spans="1:46" ht="15" thickBot="1" x14ac:dyDescent="0.35">
      <c r="A28" s="390" t="s">
        <v>246</v>
      </c>
      <c r="B28" s="410">
        <f xml:space="preserve">
SUM(C28:F28)</f>
        <v>-14100.149633009627</v>
      </c>
      <c r="C28" s="522">
        <f xml:space="preserve">
C26-C25</f>
        <v>-11817.149633009627</v>
      </c>
      <c r="D28" s="523">
        <f t="shared" ref="D28:E28" si="8" xml:space="preserve">
D26-D25</f>
        <v>0</v>
      </c>
      <c r="E28" s="523">
        <f t="shared" si="8"/>
        <v>-2283</v>
      </c>
      <c r="F28" s="524">
        <f xml:space="preserve">
F26-F25</f>
        <v>0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Q28" s="490"/>
      <c r="AR28" s="490"/>
      <c r="AS28" s="490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4" t="s">
        <v>241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</row>
    <row r="33" spans="1:1" x14ac:dyDescent="0.3">
      <c r="A33" s="426" t="s">
        <v>312</v>
      </c>
    </row>
    <row r="34" spans="1:1" x14ac:dyDescent="0.3">
      <c r="A34" s="426" t="s">
        <v>313</v>
      </c>
    </row>
    <row r="35" spans="1:1" x14ac:dyDescent="0.3">
      <c r="A35" s="426" t="s">
        <v>314</v>
      </c>
    </row>
    <row r="36" spans="1:1" x14ac:dyDescent="0.3">
      <c r="A36" s="426" t="s">
        <v>315</v>
      </c>
    </row>
    <row r="37" spans="1:1" x14ac:dyDescent="0.3">
      <c r="A37" s="42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4092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5">
        <v>2017</v>
      </c>
      <c r="D3" s="371">
        <f>MAX(D5:D1048576)</f>
        <v>3</v>
      </c>
      <c r="F3" s="371">
        <f>SUMIF($E5:$E1048576,"&lt;10",F5:F1048576)</f>
        <v>23884172.399999999</v>
      </c>
      <c r="G3" s="371">
        <f t="shared" ref="G3:AW3" si="0">SUMIF($E5:$E1048576,"&lt;10",G5:G1048576)</f>
        <v>16032</v>
      </c>
      <c r="H3" s="371">
        <f t="shared" si="0"/>
        <v>0</v>
      </c>
      <c r="I3" s="371">
        <f t="shared" si="0"/>
        <v>160191</v>
      </c>
      <c r="J3" s="371">
        <f t="shared" si="0"/>
        <v>1043850.2</v>
      </c>
      <c r="K3" s="371">
        <f t="shared" si="0"/>
        <v>682891.5</v>
      </c>
      <c r="L3" s="371">
        <f t="shared" si="0"/>
        <v>11034729.75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2304807.0999999996</v>
      </c>
      <c r="R3" s="371">
        <f t="shared" si="0"/>
        <v>6089749.3499999996</v>
      </c>
      <c r="S3" s="371">
        <f t="shared" si="0"/>
        <v>1684017.5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75550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792354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7</v>
      </c>
      <c r="D5" s="370">
        <v>1</v>
      </c>
      <c r="E5" s="370">
        <v>1</v>
      </c>
      <c r="F5" s="370">
        <v>159.85000000000002</v>
      </c>
      <c r="G5" s="370">
        <v>0</v>
      </c>
      <c r="H5" s="370">
        <v>0</v>
      </c>
      <c r="I5" s="370">
        <v>2</v>
      </c>
      <c r="J5" s="370">
        <v>8.2000000000000011</v>
      </c>
      <c r="K5" s="370">
        <v>4</v>
      </c>
      <c r="L5" s="370">
        <v>41.05</v>
      </c>
      <c r="M5" s="370">
        <v>0</v>
      </c>
      <c r="N5" s="370">
        <v>0</v>
      </c>
      <c r="O5" s="370">
        <v>0</v>
      </c>
      <c r="P5" s="370">
        <v>0</v>
      </c>
      <c r="Q5" s="370">
        <v>26.200000000000003</v>
      </c>
      <c r="R5" s="370">
        <v>52.650000000000006</v>
      </c>
      <c r="S5" s="370">
        <v>13.75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1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11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7</v>
      </c>
      <c r="D6" s="370">
        <v>1</v>
      </c>
      <c r="E6" s="370">
        <v>2</v>
      </c>
      <c r="F6" s="370">
        <v>24294.620000000003</v>
      </c>
      <c r="G6" s="370">
        <v>0</v>
      </c>
      <c r="H6" s="370">
        <v>0</v>
      </c>
      <c r="I6" s="370">
        <v>332</v>
      </c>
      <c r="J6" s="370">
        <v>1225.6000000000001</v>
      </c>
      <c r="K6" s="370">
        <v>680</v>
      </c>
      <c r="L6" s="370">
        <v>6564.4</v>
      </c>
      <c r="M6" s="370">
        <v>0</v>
      </c>
      <c r="N6" s="370">
        <v>0</v>
      </c>
      <c r="O6" s="370">
        <v>0</v>
      </c>
      <c r="P6" s="370">
        <v>0</v>
      </c>
      <c r="Q6" s="370">
        <v>3711</v>
      </c>
      <c r="R6" s="370">
        <v>8105.58</v>
      </c>
      <c r="S6" s="370">
        <v>2022.04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81.5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1572.5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7</v>
      </c>
      <c r="D7" s="370">
        <v>1</v>
      </c>
      <c r="E7" s="370">
        <v>3</v>
      </c>
      <c r="F7" s="370">
        <v>276.21000000000004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40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193.73000000000002</v>
      </c>
      <c r="S7" s="370">
        <v>42.480000000000004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7</v>
      </c>
      <c r="D8" s="370">
        <v>1</v>
      </c>
      <c r="E8" s="370">
        <v>4</v>
      </c>
      <c r="F8" s="370">
        <v>1954</v>
      </c>
      <c r="G8" s="370">
        <v>0</v>
      </c>
      <c r="H8" s="370">
        <v>0</v>
      </c>
      <c r="I8" s="370">
        <v>0</v>
      </c>
      <c r="J8" s="370">
        <v>134</v>
      </c>
      <c r="K8" s="370">
        <v>149.5</v>
      </c>
      <c r="L8" s="370">
        <v>1075</v>
      </c>
      <c r="M8" s="370">
        <v>0</v>
      </c>
      <c r="N8" s="370">
        <v>0</v>
      </c>
      <c r="O8" s="370">
        <v>0</v>
      </c>
      <c r="P8" s="370">
        <v>0</v>
      </c>
      <c r="Q8" s="370">
        <v>129.5</v>
      </c>
      <c r="R8" s="370">
        <v>315.5</v>
      </c>
      <c r="S8" s="370">
        <v>45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6.5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99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7</v>
      </c>
      <c r="D9" s="370">
        <v>1</v>
      </c>
      <c r="E9" s="370">
        <v>5</v>
      </c>
      <c r="F9" s="370">
        <v>120</v>
      </c>
      <c r="G9" s="370">
        <v>32</v>
      </c>
      <c r="H9" s="370">
        <v>0</v>
      </c>
      <c r="I9" s="370">
        <v>0</v>
      </c>
      <c r="J9" s="370">
        <v>0</v>
      </c>
      <c r="K9" s="370">
        <v>0</v>
      </c>
      <c r="L9" s="370">
        <v>88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7</v>
      </c>
      <c r="D10" s="370">
        <v>1</v>
      </c>
      <c r="E10" s="370">
        <v>6</v>
      </c>
      <c r="F10" s="370">
        <v>7842514</v>
      </c>
      <c r="G10" s="370">
        <v>16000</v>
      </c>
      <c r="H10" s="370">
        <v>0</v>
      </c>
      <c r="I10" s="370">
        <v>50530</v>
      </c>
      <c r="J10" s="370">
        <v>306851</v>
      </c>
      <c r="K10" s="370">
        <v>218172</v>
      </c>
      <c r="L10" s="370">
        <v>3667531</v>
      </c>
      <c r="M10" s="370">
        <v>0</v>
      </c>
      <c r="N10" s="370">
        <v>0</v>
      </c>
      <c r="O10" s="370">
        <v>0</v>
      </c>
      <c r="P10" s="370">
        <v>0</v>
      </c>
      <c r="Q10" s="370">
        <v>744812</v>
      </c>
      <c r="R10" s="370">
        <v>2043297</v>
      </c>
      <c r="S10" s="370">
        <v>501183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18472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275666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7</v>
      </c>
      <c r="D11" s="370">
        <v>1</v>
      </c>
      <c r="E11" s="370">
        <v>9</v>
      </c>
      <c r="F11" s="370">
        <v>42761</v>
      </c>
      <c r="G11" s="370">
        <v>0</v>
      </c>
      <c r="H11" s="370">
        <v>0</v>
      </c>
      <c r="I11" s="370">
        <v>0</v>
      </c>
      <c r="J11" s="370">
        <v>0</v>
      </c>
      <c r="K11" s="370">
        <v>2544</v>
      </c>
      <c r="L11" s="370">
        <v>13000</v>
      </c>
      <c r="M11" s="370">
        <v>0</v>
      </c>
      <c r="N11" s="370">
        <v>0</v>
      </c>
      <c r="O11" s="370">
        <v>0</v>
      </c>
      <c r="P11" s="370">
        <v>0</v>
      </c>
      <c r="Q11" s="370">
        <v>4000</v>
      </c>
      <c r="R11" s="370">
        <v>13500</v>
      </c>
      <c r="S11" s="370">
        <v>9717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7</v>
      </c>
      <c r="D12" s="370">
        <v>1</v>
      </c>
      <c r="E12" s="370">
        <v>10</v>
      </c>
      <c r="F12" s="370">
        <v>43617</v>
      </c>
      <c r="G12" s="370">
        <v>20550</v>
      </c>
      <c r="H12" s="370">
        <v>23067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7</v>
      </c>
      <c r="D13" s="370">
        <v>1</v>
      </c>
      <c r="E13" s="370">
        <v>11</v>
      </c>
      <c r="F13" s="370">
        <v>21234.283455663459</v>
      </c>
      <c r="G13" s="370">
        <v>12900.950122330125</v>
      </c>
      <c r="H13" s="370">
        <v>8333.3333333333339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7</v>
      </c>
      <c r="D14" s="370">
        <v>2</v>
      </c>
      <c r="E14" s="370">
        <v>1</v>
      </c>
      <c r="F14" s="370">
        <v>159.85000000000002</v>
      </c>
      <c r="G14" s="370">
        <v>0</v>
      </c>
      <c r="H14" s="370">
        <v>0</v>
      </c>
      <c r="I14" s="370">
        <v>2</v>
      </c>
      <c r="J14" s="370">
        <v>10.200000000000001</v>
      </c>
      <c r="K14" s="370">
        <v>4</v>
      </c>
      <c r="L14" s="370">
        <v>39.049999999999997</v>
      </c>
      <c r="M14" s="370">
        <v>0</v>
      </c>
      <c r="N14" s="370">
        <v>0</v>
      </c>
      <c r="O14" s="370">
        <v>0</v>
      </c>
      <c r="P14" s="370">
        <v>0</v>
      </c>
      <c r="Q14" s="370">
        <v>26.200000000000003</v>
      </c>
      <c r="R14" s="370">
        <v>52.650000000000006</v>
      </c>
      <c r="S14" s="370">
        <v>13.75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1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11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7</v>
      </c>
      <c r="D15" s="370">
        <v>2</v>
      </c>
      <c r="E15" s="370">
        <v>2</v>
      </c>
      <c r="F15" s="370">
        <v>21642.620000000003</v>
      </c>
      <c r="G15" s="370">
        <v>0</v>
      </c>
      <c r="H15" s="370">
        <v>0</v>
      </c>
      <c r="I15" s="370">
        <v>280</v>
      </c>
      <c r="J15" s="370">
        <v>1344</v>
      </c>
      <c r="K15" s="370">
        <v>632</v>
      </c>
      <c r="L15" s="370">
        <v>5764</v>
      </c>
      <c r="M15" s="370">
        <v>0</v>
      </c>
      <c r="N15" s="370">
        <v>0</v>
      </c>
      <c r="O15" s="370">
        <v>0</v>
      </c>
      <c r="P15" s="370">
        <v>0</v>
      </c>
      <c r="Q15" s="370">
        <v>3358</v>
      </c>
      <c r="R15" s="370">
        <v>6874.08</v>
      </c>
      <c r="S15" s="370">
        <v>1744.54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113.5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1532.5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7</v>
      </c>
      <c r="D16" s="370">
        <v>2</v>
      </c>
      <c r="E16" s="370">
        <v>3</v>
      </c>
      <c r="F16" s="370">
        <v>521.04999999999995</v>
      </c>
      <c r="G16" s="370">
        <v>0</v>
      </c>
      <c r="H16" s="370">
        <v>0</v>
      </c>
      <c r="I16" s="370">
        <v>0</v>
      </c>
      <c r="J16" s="370">
        <v>0.5</v>
      </c>
      <c r="K16" s="370">
        <v>0</v>
      </c>
      <c r="L16" s="370">
        <v>33.5</v>
      </c>
      <c r="M16" s="370">
        <v>0</v>
      </c>
      <c r="N16" s="370">
        <v>0</v>
      </c>
      <c r="O16" s="370">
        <v>0</v>
      </c>
      <c r="P16" s="370">
        <v>0</v>
      </c>
      <c r="Q16" s="370">
        <v>74</v>
      </c>
      <c r="R16" s="370">
        <v>346.36</v>
      </c>
      <c r="S16" s="370">
        <v>66.69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7</v>
      </c>
      <c r="D17" s="370">
        <v>2</v>
      </c>
      <c r="E17" s="370">
        <v>4</v>
      </c>
      <c r="F17" s="370">
        <v>2469</v>
      </c>
      <c r="G17" s="370">
        <v>0</v>
      </c>
      <c r="H17" s="370">
        <v>0</v>
      </c>
      <c r="I17" s="370">
        <v>0</v>
      </c>
      <c r="J17" s="370">
        <v>157.5</v>
      </c>
      <c r="K17" s="370">
        <v>158</v>
      </c>
      <c r="L17" s="370">
        <v>1161</v>
      </c>
      <c r="M17" s="370">
        <v>0</v>
      </c>
      <c r="N17" s="370">
        <v>0</v>
      </c>
      <c r="O17" s="370">
        <v>0</v>
      </c>
      <c r="P17" s="370">
        <v>0</v>
      </c>
      <c r="Q17" s="370">
        <v>309</v>
      </c>
      <c r="R17" s="370">
        <v>512</v>
      </c>
      <c r="S17" s="370">
        <v>105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18.5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48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7</v>
      </c>
      <c r="D18" s="370">
        <v>2</v>
      </c>
      <c r="E18" s="370">
        <v>5</v>
      </c>
      <c r="F18" s="370">
        <v>80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80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7</v>
      </c>
      <c r="D19" s="370">
        <v>2</v>
      </c>
      <c r="E19" s="370">
        <v>6</v>
      </c>
      <c r="F19" s="370">
        <v>7934355</v>
      </c>
      <c r="G19" s="370">
        <v>0</v>
      </c>
      <c r="H19" s="370">
        <v>0</v>
      </c>
      <c r="I19" s="370">
        <v>50093</v>
      </c>
      <c r="J19" s="370">
        <v>360804</v>
      </c>
      <c r="K19" s="370">
        <v>233338</v>
      </c>
      <c r="L19" s="370">
        <v>3665297</v>
      </c>
      <c r="M19" s="370">
        <v>0</v>
      </c>
      <c r="N19" s="370">
        <v>0</v>
      </c>
      <c r="O19" s="370">
        <v>0</v>
      </c>
      <c r="P19" s="370">
        <v>0</v>
      </c>
      <c r="Q19" s="370">
        <v>764562</v>
      </c>
      <c r="R19" s="370">
        <v>2030962</v>
      </c>
      <c r="S19" s="370">
        <v>546856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27197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255246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7</v>
      </c>
      <c r="D20" s="370">
        <v>2</v>
      </c>
      <c r="E20" s="370">
        <v>9</v>
      </c>
      <c r="F20" s="370">
        <v>76041</v>
      </c>
      <c r="G20" s="370">
        <v>0</v>
      </c>
      <c r="H20" s="370">
        <v>0</v>
      </c>
      <c r="I20" s="370">
        <v>0</v>
      </c>
      <c r="J20" s="370">
        <v>3000</v>
      </c>
      <c r="K20" s="370">
        <v>14000</v>
      </c>
      <c r="L20" s="370">
        <v>17564</v>
      </c>
      <c r="M20" s="370">
        <v>0</v>
      </c>
      <c r="N20" s="370">
        <v>0</v>
      </c>
      <c r="O20" s="370">
        <v>0</v>
      </c>
      <c r="P20" s="370">
        <v>0</v>
      </c>
      <c r="Q20" s="370">
        <v>7477</v>
      </c>
      <c r="R20" s="370">
        <v>26500</v>
      </c>
      <c r="S20" s="370">
        <v>7500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7</v>
      </c>
      <c r="D21" s="370">
        <v>2</v>
      </c>
      <c r="E21" s="370">
        <v>10</v>
      </c>
      <c r="F21" s="370">
        <v>10786</v>
      </c>
      <c r="G21" s="370">
        <v>7070</v>
      </c>
      <c r="H21" s="370">
        <v>3716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7</v>
      </c>
      <c r="D22" s="370">
        <v>2</v>
      </c>
      <c r="E22" s="370">
        <v>11</v>
      </c>
      <c r="F22" s="370">
        <v>21234.283455663459</v>
      </c>
      <c r="G22" s="370">
        <v>12900.950122330125</v>
      </c>
      <c r="H22" s="370">
        <v>8333.3333333333339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7</v>
      </c>
      <c r="D23" s="370">
        <v>3</v>
      </c>
      <c r="E23" s="370">
        <v>1</v>
      </c>
      <c r="F23" s="370">
        <v>159.9</v>
      </c>
      <c r="G23" s="370">
        <v>0</v>
      </c>
      <c r="H23" s="370">
        <v>0</v>
      </c>
      <c r="I23" s="370">
        <v>2</v>
      </c>
      <c r="J23" s="370">
        <v>10.200000000000001</v>
      </c>
      <c r="K23" s="370">
        <v>4</v>
      </c>
      <c r="L23" s="370">
        <v>38.85</v>
      </c>
      <c r="M23" s="370">
        <v>0</v>
      </c>
      <c r="N23" s="370">
        <v>0</v>
      </c>
      <c r="O23" s="370">
        <v>0</v>
      </c>
      <c r="P23" s="370">
        <v>0</v>
      </c>
      <c r="Q23" s="370">
        <v>26.200000000000003</v>
      </c>
      <c r="R23" s="370">
        <v>51.900000000000006</v>
      </c>
      <c r="S23" s="370">
        <v>14.75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1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11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7</v>
      </c>
      <c r="D24" s="370">
        <v>3</v>
      </c>
      <c r="E24" s="370">
        <v>2</v>
      </c>
      <c r="F24" s="370">
        <v>24963.9</v>
      </c>
      <c r="G24" s="370">
        <v>0</v>
      </c>
      <c r="H24" s="370">
        <v>0</v>
      </c>
      <c r="I24" s="370">
        <v>260</v>
      </c>
      <c r="J24" s="370">
        <v>1624</v>
      </c>
      <c r="K24" s="370">
        <v>696</v>
      </c>
      <c r="L24" s="370">
        <v>6658.4000000000005</v>
      </c>
      <c r="M24" s="370">
        <v>0</v>
      </c>
      <c r="N24" s="370">
        <v>0</v>
      </c>
      <c r="O24" s="370">
        <v>0</v>
      </c>
      <c r="P24" s="370">
        <v>0</v>
      </c>
      <c r="Q24" s="370">
        <v>3912.5</v>
      </c>
      <c r="R24" s="370">
        <v>7718.7000000000007</v>
      </c>
      <c r="S24" s="370">
        <v>2166.8000000000002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172.5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1755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7</v>
      </c>
      <c r="D25" s="370">
        <v>3</v>
      </c>
      <c r="E25" s="370">
        <v>3</v>
      </c>
      <c r="F25" s="370">
        <v>451.8</v>
      </c>
      <c r="G25" s="370">
        <v>0</v>
      </c>
      <c r="H25" s="370">
        <v>0</v>
      </c>
      <c r="I25" s="370">
        <v>0</v>
      </c>
      <c r="J25" s="370">
        <v>0.5</v>
      </c>
      <c r="K25" s="370">
        <v>0</v>
      </c>
      <c r="L25" s="370">
        <v>69.400000000000006</v>
      </c>
      <c r="M25" s="370">
        <v>0</v>
      </c>
      <c r="N25" s="370">
        <v>0</v>
      </c>
      <c r="O25" s="370">
        <v>0</v>
      </c>
      <c r="P25" s="370">
        <v>0</v>
      </c>
      <c r="Q25" s="370">
        <v>72</v>
      </c>
      <c r="R25" s="370">
        <v>274.2</v>
      </c>
      <c r="S25" s="370">
        <v>35.700000000000003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7</v>
      </c>
      <c r="D26" s="370">
        <v>3</v>
      </c>
      <c r="E26" s="370">
        <v>4</v>
      </c>
      <c r="F26" s="370">
        <v>2205.6</v>
      </c>
      <c r="G26" s="370">
        <v>0</v>
      </c>
      <c r="H26" s="370">
        <v>0</v>
      </c>
      <c r="I26" s="370">
        <v>0</v>
      </c>
      <c r="J26" s="370">
        <v>149.5</v>
      </c>
      <c r="K26" s="370">
        <v>142</v>
      </c>
      <c r="L26" s="370">
        <v>1072.0999999999999</v>
      </c>
      <c r="M26" s="370">
        <v>0</v>
      </c>
      <c r="N26" s="370">
        <v>0</v>
      </c>
      <c r="O26" s="370">
        <v>0</v>
      </c>
      <c r="P26" s="370">
        <v>0</v>
      </c>
      <c r="Q26" s="370">
        <v>286.5</v>
      </c>
      <c r="R26" s="370">
        <v>408</v>
      </c>
      <c r="S26" s="370">
        <v>117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7.5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23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7</v>
      </c>
      <c r="D27" s="370">
        <v>3</v>
      </c>
      <c r="E27" s="370">
        <v>5</v>
      </c>
      <c r="F27" s="370">
        <v>117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117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7</v>
      </c>
      <c r="D28" s="370">
        <v>3</v>
      </c>
      <c r="E28" s="370">
        <v>6</v>
      </c>
      <c r="F28" s="370">
        <v>7825905</v>
      </c>
      <c r="G28" s="370">
        <v>0</v>
      </c>
      <c r="H28" s="370">
        <v>0</v>
      </c>
      <c r="I28" s="370">
        <v>58690</v>
      </c>
      <c r="J28" s="370">
        <v>368531</v>
      </c>
      <c r="K28" s="370">
        <v>212368</v>
      </c>
      <c r="L28" s="370">
        <v>3619220</v>
      </c>
      <c r="M28" s="370">
        <v>0</v>
      </c>
      <c r="N28" s="370">
        <v>0</v>
      </c>
      <c r="O28" s="370">
        <v>0</v>
      </c>
      <c r="P28" s="370">
        <v>0</v>
      </c>
      <c r="Q28" s="370">
        <v>768025</v>
      </c>
      <c r="R28" s="370">
        <v>1923340</v>
      </c>
      <c r="S28" s="370">
        <v>595874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27478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252379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7</v>
      </c>
      <c r="D29" s="370">
        <v>3</v>
      </c>
      <c r="E29" s="370">
        <v>9</v>
      </c>
      <c r="F29" s="370">
        <v>83021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29276</v>
      </c>
      <c r="M29" s="370">
        <v>0</v>
      </c>
      <c r="N29" s="370">
        <v>0</v>
      </c>
      <c r="O29" s="370">
        <v>0</v>
      </c>
      <c r="P29" s="370">
        <v>0</v>
      </c>
      <c r="Q29" s="370">
        <v>4000</v>
      </c>
      <c r="R29" s="370">
        <v>27245</v>
      </c>
      <c r="S29" s="370">
        <v>16500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2000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4000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7</v>
      </c>
      <c r="D30" s="370">
        <v>3</v>
      </c>
      <c r="E30" s="370">
        <v>10</v>
      </c>
      <c r="F30" s="370">
        <v>23400</v>
      </c>
      <c r="G30" s="370">
        <v>22900</v>
      </c>
      <c r="H30" s="370">
        <v>500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7</v>
      </c>
      <c r="D31" s="370">
        <v>3</v>
      </c>
      <c r="E31" s="370">
        <v>11</v>
      </c>
      <c r="F31" s="370">
        <v>21234.283455663459</v>
      </c>
      <c r="G31" s="370">
        <v>12900.950122330125</v>
      </c>
      <c r="H31" s="370">
        <v>8333.3333333333339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3" t="s">
        <v>4096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1002043</v>
      </c>
      <c r="C3" s="344">
        <f t="shared" ref="C3:Z3" si="0">SUBTOTAL(9,C6:C1048576)</f>
        <v>10</v>
      </c>
      <c r="D3" s="344"/>
      <c r="E3" s="344">
        <f>SUBTOTAL(9,E6:E1048576)/4</f>
        <v>1123135.3500000001</v>
      </c>
      <c r="F3" s="344"/>
      <c r="G3" s="344">
        <f t="shared" si="0"/>
        <v>10</v>
      </c>
      <c r="H3" s="344">
        <f>SUBTOTAL(9,H6:H1048576)/4</f>
        <v>1412937.33</v>
      </c>
      <c r="I3" s="347">
        <f>IF(B3&lt;&gt;0,H3/B3,"")</f>
        <v>1.4100565843980748</v>
      </c>
      <c r="J3" s="345">
        <f>IF(E3&lt;&gt;0,H3/E3,"")</f>
        <v>1.2580294351878427</v>
      </c>
      <c r="K3" s="346">
        <f t="shared" si="0"/>
        <v>96783.899999999951</v>
      </c>
      <c r="L3" s="346"/>
      <c r="M3" s="344">
        <f t="shared" si="0"/>
        <v>2.0640798675868699</v>
      </c>
      <c r="N3" s="344">
        <f t="shared" si="0"/>
        <v>93779.219999999987</v>
      </c>
      <c r="O3" s="344"/>
      <c r="P3" s="344">
        <f t="shared" si="0"/>
        <v>2</v>
      </c>
      <c r="Q3" s="344">
        <f t="shared" si="0"/>
        <v>123981.95999999998</v>
      </c>
      <c r="R3" s="347">
        <f>IF(K3&lt;&gt;0,Q3/K3,"")</f>
        <v>1.281018433851085</v>
      </c>
      <c r="S3" s="347">
        <f>IF(N3&lt;&gt;0,Q3/N3,"")</f>
        <v>1.3220621796598435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14" t="s">
        <v>268</v>
      </c>
      <c r="B4" s="615" t="s">
        <v>123</v>
      </c>
      <c r="C4" s="616"/>
      <c r="D4" s="617"/>
      <c r="E4" s="616"/>
      <c r="F4" s="617"/>
      <c r="G4" s="616"/>
      <c r="H4" s="616"/>
      <c r="I4" s="617"/>
      <c r="J4" s="618"/>
      <c r="K4" s="615" t="s">
        <v>124</v>
      </c>
      <c r="L4" s="617"/>
      <c r="M4" s="616"/>
      <c r="N4" s="616"/>
      <c r="O4" s="617"/>
      <c r="P4" s="616"/>
      <c r="Q4" s="616"/>
      <c r="R4" s="617"/>
      <c r="S4" s="618"/>
      <c r="T4" s="615" t="s">
        <v>125</v>
      </c>
      <c r="U4" s="617"/>
      <c r="V4" s="616"/>
      <c r="W4" s="616"/>
      <c r="X4" s="617"/>
      <c r="Y4" s="616"/>
      <c r="Z4" s="616"/>
      <c r="AA4" s="617"/>
      <c r="AB4" s="618"/>
    </row>
    <row r="5" spans="1:28" ht="14.4" customHeight="1" thickBot="1" x14ac:dyDescent="0.35">
      <c r="A5" s="832"/>
      <c r="B5" s="833">
        <v>2015</v>
      </c>
      <c r="C5" s="834"/>
      <c r="D5" s="834"/>
      <c r="E5" s="834">
        <v>2016</v>
      </c>
      <c r="F5" s="834"/>
      <c r="G5" s="834"/>
      <c r="H5" s="834">
        <v>2017</v>
      </c>
      <c r="I5" s="835" t="s">
        <v>299</v>
      </c>
      <c r="J5" s="836" t="s">
        <v>2</v>
      </c>
      <c r="K5" s="833">
        <v>2015</v>
      </c>
      <c r="L5" s="834"/>
      <c r="M5" s="834"/>
      <c r="N5" s="834">
        <v>2016</v>
      </c>
      <c r="O5" s="834"/>
      <c r="P5" s="834"/>
      <c r="Q5" s="834">
        <v>2017</v>
      </c>
      <c r="R5" s="835" t="s">
        <v>299</v>
      </c>
      <c r="S5" s="836" t="s">
        <v>2</v>
      </c>
      <c r="T5" s="833">
        <v>2015</v>
      </c>
      <c r="U5" s="834"/>
      <c r="V5" s="834"/>
      <c r="W5" s="834">
        <v>2016</v>
      </c>
      <c r="X5" s="834"/>
      <c r="Y5" s="834"/>
      <c r="Z5" s="834">
        <v>2017</v>
      </c>
      <c r="AA5" s="835" t="s">
        <v>299</v>
      </c>
      <c r="AB5" s="836" t="s">
        <v>2</v>
      </c>
    </row>
    <row r="6" spans="1:28" ht="14.4" customHeight="1" x14ac:dyDescent="0.3">
      <c r="A6" s="837" t="s">
        <v>4093</v>
      </c>
      <c r="B6" s="838">
        <v>1002043</v>
      </c>
      <c r="C6" s="839">
        <v>1</v>
      </c>
      <c r="D6" s="839">
        <v>0.89218365355520146</v>
      </c>
      <c r="E6" s="838">
        <v>1123135.3500000001</v>
      </c>
      <c r="F6" s="839">
        <v>1.1208454627196638</v>
      </c>
      <c r="G6" s="839">
        <v>1</v>
      </c>
      <c r="H6" s="838">
        <v>1412937.33</v>
      </c>
      <c r="I6" s="839">
        <v>1.4100565843980748</v>
      </c>
      <c r="J6" s="839">
        <v>1.2580294351878427</v>
      </c>
      <c r="K6" s="838">
        <v>48391.949999999975</v>
      </c>
      <c r="L6" s="839">
        <v>1</v>
      </c>
      <c r="M6" s="839">
        <v>1.0320399337934349</v>
      </c>
      <c r="N6" s="838">
        <v>46889.609999999993</v>
      </c>
      <c r="O6" s="839">
        <v>0.96895475383819041</v>
      </c>
      <c r="P6" s="839">
        <v>1</v>
      </c>
      <c r="Q6" s="838">
        <v>61990.979999999989</v>
      </c>
      <c r="R6" s="839">
        <v>1.281018433851085</v>
      </c>
      <c r="S6" s="839">
        <v>1.3220621796598435</v>
      </c>
      <c r="T6" s="838"/>
      <c r="U6" s="839"/>
      <c r="V6" s="839"/>
      <c r="W6" s="838"/>
      <c r="X6" s="839"/>
      <c r="Y6" s="839"/>
      <c r="Z6" s="838"/>
      <c r="AA6" s="839"/>
      <c r="AB6" s="840"/>
    </row>
    <row r="7" spans="1:28" ht="14.4" customHeight="1" x14ac:dyDescent="0.3">
      <c r="A7" s="847" t="s">
        <v>4094</v>
      </c>
      <c r="B7" s="841">
        <v>1002043</v>
      </c>
      <c r="C7" s="842">
        <v>1</v>
      </c>
      <c r="D7" s="842">
        <v>0.89218365355520146</v>
      </c>
      <c r="E7" s="841">
        <v>1123135.3500000001</v>
      </c>
      <c r="F7" s="842">
        <v>1.1208454627196638</v>
      </c>
      <c r="G7" s="842">
        <v>1</v>
      </c>
      <c r="H7" s="841">
        <v>1412937.33</v>
      </c>
      <c r="I7" s="842">
        <v>1.4100565843980748</v>
      </c>
      <c r="J7" s="842">
        <v>1.2580294351878427</v>
      </c>
      <c r="K7" s="841">
        <v>48391.949999999975</v>
      </c>
      <c r="L7" s="842">
        <v>1</v>
      </c>
      <c r="M7" s="842">
        <v>1.0320399337934349</v>
      </c>
      <c r="N7" s="841">
        <v>46889.609999999993</v>
      </c>
      <c r="O7" s="842">
        <v>0.96895475383819041</v>
      </c>
      <c r="P7" s="842">
        <v>1</v>
      </c>
      <c r="Q7" s="841">
        <v>61990.979999999989</v>
      </c>
      <c r="R7" s="842">
        <v>1.281018433851085</v>
      </c>
      <c r="S7" s="842">
        <v>1.3220621796598435</v>
      </c>
      <c r="T7" s="841"/>
      <c r="U7" s="842"/>
      <c r="V7" s="842"/>
      <c r="W7" s="841"/>
      <c r="X7" s="842"/>
      <c r="Y7" s="842"/>
      <c r="Z7" s="841"/>
      <c r="AA7" s="842"/>
      <c r="AB7" s="843"/>
    </row>
    <row r="8" spans="1:28" ht="14.4" customHeight="1" thickBot="1" x14ac:dyDescent="0.35">
      <c r="A8" s="848" t="s">
        <v>4095</v>
      </c>
      <c r="B8" s="844"/>
      <c r="C8" s="845"/>
      <c r="D8" s="845"/>
      <c r="E8" s="844">
        <v>0</v>
      </c>
      <c r="F8" s="845"/>
      <c r="G8" s="845"/>
      <c r="H8" s="844">
        <v>0</v>
      </c>
      <c r="I8" s="845"/>
      <c r="J8" s="845"/>
      <c r="K8" s="844"/>
      <c r="L8" s="845"/>
      <c r="M8" s="845"/>
      <c r="N8" s="844"/>
      <c r="O8" s="845"/>
      <c r="P8" s="845"/>
      <c r="Q8" s="844"/>
      <c r="R8" s="845"/>
      <c r="S8" s="845"/>
      <c r="T8" s="844"/>
      <c r="U8" s="845"/>
      <c r="V8" s="845"/>
      <c r="W8" s="844"/>
      <c r="X8" s="845"/>
      <c r="Y8" s="845"/>
      <c r="Z8" s="844"/>
      <c r="AA8" s="845"/>
      <c r="AB8" s="846"/>
    </row>
    <row r="9" spans="1:28" ht="14.4" customHeight="1" thickBot="1" x14ac:dyDescent="0.35"/>
    <row r="10" spans="1:28" ht="14.4" customHeight="1" x14ac:dyDescent="0.3">
      <c r="A10" s="837" t="s">
        <v>566</v>
      </c>
      <c r="B10" s="838">
        <v>700612</v>
      </c>
      <c r="C10" s="839">
        <v>1</v>
      </c>
      <c r="D10" s="839">
        <v>0.94555990905451215</v>
      </c>
      <c r="E10" s="838">
        <v>740949.35000000009</v>
      </c>
      <c r="F10" s="839">
        <v>1.0575744491958461</v>
      </c>
      <c r="G10" s="839">
        <v>1</v>
      </c>
      <c r="H10" s="838">
        <v>892030.33000000007</v>
      </c>
      <c r="I10" s="839">
        <v>1.2732158883947178</v>
      </c>
      <c r="J10" s="840">
        <v>1.2039018996372695</v>
      </c>
    </row>
    <row r="11" spans="1:28" ht="14.4" customHeight="1" x14ac:dyDescent="0.3">
      <c r="A11" s="847" t="s">
        <v>4097</v>
      </c>
      <c r="B11" s="841">
        <v>20915</v>
      </c>
      <c r="C11" s="842">
        <v>1</v>
      </c>
      <c r="D11" s="842">
        <v>1.8182213335651569</v>
      </c>
      <c r="E11" s="841">
        <v>11503</v>
      </c>
      <c r="F11" s="842">
        <v>0.54998804685632319</v>
      </c>
      <c r="G11" s="842">
        <v>1</v>
      </c>
      <c r="H11" s="841">
        <v>29569.660000000003</v>
      </c>
      <c r="I11" s="842">
        <v>1.4138015778149655</v>
      </c>
      <c r="J11" s="843">
        <v>2.5706041902112498</v>
      </c>
    </row>
    <row r="12" spans="1:28" ht="14.4" customHeight="1" x14ac:dyDescent="0.3">
      <c r="A12" s="847" t="s">
        <v>4098</v>
      </c>
      <c r="B12" s="841">
        <v>679697</v>
      </c>
      <c r="C12" s="842">
        <v>1</v>
      </c>
      <c r="D12" s="842">
        <v>0.93179847976482422</v>
      </c>
      <c r="E12" s="841">
        <v>729446.35000000009</v>
      </c>
      <c r="F12" s="842">
        <v>1.0731934229516977</v>
      </c>
      <c r="G12" s="842">
        <v>1</v>
      </c>
      <c r="H12" s="841">
        <v>862460.67</v>
      </c>
      <c r="I12" s="842">
        <v>1.2688899171248367</v>
      </c>
      <c r="J12" s="843">
        <v>1.1823496957658366</v>
      </c>
    </row>
    <row r="13" spans="1:28" ht="14.4" customHeight="1" x14ac:dyDescent="0.3">
      <c r="A13" s="849" t="s">
        <v>571</v>
      </c>
      <c r="B13" s="850"/>
      <c r="C13" s="851"/>
      <c r="D13" s="851"/>
      <c r="E13" s="850">
        <v>0</v>
      </c>
      <c r="F13" s="851"/>
      <c r="G13" s="851"/>
      <c r="H13" s="850">
        <v>0</v>
      </c>
      <c r="I13" s="851"/>
      <c r="J13" s="852"/>
    </row>
    <row r="14" spans="1:28" ht="14.4" customHeight="1" x14ac:dyDescent="0.3">
      <c r="A14" s="847" t="s">
        <v>4097</v>
      </c>
      <c r="B14" s="841"/>
      <c r="C14" s="842"/>
      <c r="D14" s="842"/>
      <c r="E14" s="841">
        <v>0</v>
      </c>
      <c r="F14" s="842"/>
      <c r="G14" s="842"/>
      <c r="H14" s="841">
        <v>0</v>
      </c>
      <c r="I14" s="842"/>
      <c r="J14" s="843"/>
    </row>
    <row r="15" spans="1:28" ht="14.4" customHeight="1" x14ac:dyDescent="0.3">
      <c r="A15" s="849" t="s">
        <v>574</v>
      </c>
      <c r="B15" s="850">
        <v>228913</v>
      </c>
      <c r="C15" s="851">
        <v>1</v>
      </c>
      <c r="D15" s="851">
        <v>0.75129310910690139</v>
      </c>
      <c r="E15" s="850">
        <v>304692</v>
      </c>
      <c r="F15" s="851">
        <v>1.3310384294469952</v>
      </c>
      <c r="G15" s="851">
        <v>1</v>
      </c>
      <c r="H15" s="850">
        <v>445162</v>
      </c>
      <c r="I15" s="851">
        <v>1.9446776723034516</v>
      </c>
      <c r="J15" s="852">
        <v>1.461022934635632</v>
      </c>
    </row>
    <row r="16" spans="1:28" ht="14.4" customHeight="1" x14ac:dyDescent="0.3">
      <c r="A16" s="847" t="s">
        <v>4097</v>
      </c>
      <c r="B16" s="841">
        <v>1095</v>
      </c>
      <c r="C16" s="842">
        <v>1</v>
      </c>
      <c r="D16" s="842">
        <v>1.467828418230563</v>
      </c>
      <c r="E16" s="841">
        <v>746</v>
      </c>
      <c r="F16" s="842">
        <v>0.68127853881278544</v>
      </c>
      <c r="G16" s="842">
        <v>1</v>
      </c>
      <c r="H16" s="841">
        <v>126</v>
      </c>
      <c r="I16" s="842">
        <v>0.11506849315068493</v>
      </c>
      <c r="J16" s="843">
        <v>0.16890080428954424</v>
      </c>
    </row>
    <row r="17" spans="1:10" ht="14.4" customHeight="1" x14ac:dyDescent="0.3">
      <c r="A17" s="847" t="s">
        <v>4098</v>
      </c>
      <c r="B17" s="841">
        <v>227818</v>
      </c>
      <c r="C17" s="842">
        <v>1</v>
      </c>
      <c r="D17" s="842">
        <v>0.74953445677850672</v>
      </c>
      <c r="E17" s="841">
        <v>303946</v>
      </c>
      <c r="F17" s="842">
        <v>1.3341614797777173</v>
      </c>
      <c r="G17" s="842">
        <v>1</v>
      </c>
      <c r="H17" s="841">
        <v>445036</v>
      </c>
      <c r="I17" s="842">
        <v>1.9534716308632329</v>
      </c>
      <c r="J17" s="843">
        <v>1.4641942976712969</v>
      </c>
    </row>
    <row r="18" spans="1:10" ht="14.4" customHeight="1" x14ac:dyDescent="0.3">
      <c r="A18" s="849" t="s">
        <v>577</v>
      </c>
      <c r="B18" s="850">
        <v>72518</v>
      </c>
      <c r="C18" s="851">
        <v>1</v>
      </c>
      <c r="D18" s="851">
        <v>0.93578857718016883</v>
      </c>
      <c r="E18" s="850">
        <v>77494</v>
      </c>
      <c r="F18" s="851">
        <v>1.0686174467028875</v>
      </c>
      <c r="G18" s="851">
        <v>1</v>
      </c>
      <c r="H18" s="850">
        <v>75745</v>
      </c>
      <c r="I18" s="851">
        <v>1.04449929672633</v>
      </c>
      <c r="J18" s="852">
        <v>0.97743051074921927</v>
      </c>
    </row>
    <row r="19" spans="1:10" ht="14.4" customHeight="1" thickBot="1" x14ac:dyDescent="0.35">
      <c r="A19" s="848" t="s">
        <v>4098</v>
      </c>
      <c r="B19" s="844">
        <v>72518</v>
      </c>
      <c r="C19" s="845">
        <v>1</v>
      </c>
      <c r="D19" s="845">
        <v>0.93578857718016883</v>
      </c>
      <c r="E19" s="844">
        <v>77494</v>
      </c>
      <c r="F19" s="845">
        <v>1.0686174467028875</v>
      </c>
      <c r="G19" s="845">
        <v>1</v>
      </c>
      <c r="H19" s="844">
        <v>75745</v>
      </c>
      <c r="I19" s="845">
        <v>1.04449929672633</v>
      </c>
      <c r="J19" s="846">
        <v>0.97743051074921927</v>
      </c>
    </row>
    <row r="20" spans="1:10" ht="14.4" customHeight="1" x14ac:dyDescent="0.3">
      <c r="A20" s="792" t="s">
        <v>2212</v>
      </c>
    </row>
    <row r="21" spans="1:10" ht="14.4" customHeight="1" x14ac:dyDescent="0.3">
      <c r="A21" s="793" t="s">
        <v>2213</v>
      </c>
    </row>
    <row r="22" spans="1:10" ht="14.4" customHeight="1" x14ac:dyDescent="0.3">
      <c r="A22" s="792" t="s">
        <v>4099</v>
      </c>
    </row>
    <row r="23" spans="1:10" ht="14.4" customHeight="1" x14ac:dyDescent="0.3">
      <c r="A23" s="792" t="s">
        <v>4100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3" t="s">
        <v>4142</v>
      </c>
      <c r="B1" s="538"/>
      <c r="C1" s="538"/>
      <c r="D1" s="538"/>
      <c r="E1" s="538"/>
      <c r="F1" s="538"/>
      <c r="G1" s="538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4" t="s">
        <v>159</v>
      </c>
      <c r="B3" s="455">
        <f t="shared" ref="B3:G3" si="0">SUBTOTAL(9,B6:B1048576)</f>
        <v>5356</v>
      </c>
      <c r="C3" s="456">
        <f t="shared" si="0"/>
        <v>5350</v>
      </c>
      <c r="D3" s="493">
        <f t="shared" si="0"/>
        <v>7334</v>
      </c>
      <c r="E3" s="346">
        <f t="shared" si="0"/>
        <v>1002043</v>
      </c>
      <c r="F3" s="344">
        <f t="shared" si="0"/>
        <v>1123135.3500000001</v>
      </c>
      <c r="G3" s="457">
        <f t="shared" si="0"/>
        <v>1412937.33</v>
      </c>
    </row>
    <row r="4" spans="1:7" ht="14.4" customHeight="1" x14ac:dyDescent="0.3">
      <c r="A4" s="614" t="s">
        <v>167</v>
      </c>
      <c r="B4" s="619" t="s">
        <v>266</v>
      </c>
      <c r="C4" s="617"/>
      <c r="D4" s="620"/>
      <c r="E4" s="619" t="s">
        <v>123</v>
      </c>
      <c r="F4" s="617"/>
      <c r="G4" s="620"/>
    </row>
    <row r="5" spans="1:7" ht="14.4" customHeight="1" thickBot="1" x14ac:dyDescent="0.35">
      <c r="A5" s="832"/>
      <c r="B5" s="833">
        <v>2015</v>
      </c>
      <c r="C5" s="834">
        <v>2016</v>
      </c>
      <c r="D5" s="853">
        <v>2017</v>
      </c>
      <c r="E5" s="833">
        <v>2015</v>
      </c>
      <c r="F5" s="834">
        <v>2016</v>
      </c>
      <c r="G5" s="853">
        <v>2017</v>
      </c>
    </row>
    <row r="6" spans="1:7" ht="14.4" customHeight="1" x14ac:dyDescent="0.3">
      <c r="A6" s="827" t="s">
        <v>4101</v>
      </c>
      <c r="B6" s="225">
        <v>3</v>
      </c>
      <c r="C6" s="225">
        <v>4</v>
      </c>
      <c r="D6" s="225">
        <v>3</v>
      </c>
      <c r="E6" s="854">
        <v>1209</v>
      </c>
      <c r="F6" s="854">
        <v>1450</v>
      </c>
      <c r="G6" s="855">
        <v>757</v>
      </c>
    </row>
    <row r="7" spans="1:7" ht="14.4" customHeight="1" x14ac:dyDescent="0.3">
      <c r="A7" s="764" t="s">
        <v>2215</v>
      </c>
      <c r="B7" s="741">
        <v>90</v>
      </c>
      <c r="C7" s="741">
        <v>152</v>
      </c>
      <c r="D7" s="741">
        <v>94</v>
      </c>
      <c r="E7" s="856">
        <v>20897</v>
      </c>
      <c r="F7" s="856">
        <v>30893</v>
      </c>
      <c r="G7" s="857">
        <v>16371</v>
      </c>
    </row>
    <row r="8" spans="1:7" ht="14.4" customHeight="1" x14ac:dyDescent="0.3">
      <c r="A8" s="764" t="s">
        <v>2216</v>
      </c>
      <c r="B8" s="741">
        <v>16</v>
      </c>
      <c r="C8" s="741">
        <v>3</v>
      </c>
      <c r="D8" s="741">
        <v>226</v>
      </c>
      <c r="E8" s="856">
        <v>3099</v>
      </c>
      <c r="F8" s="856">
        <v>111</v>
      </c>
      <c r="G8" s="857">
        <v>29968.01</v>
      </c>
    </row>
    <row r="9" spans="1:7" ht="14.4" customHeight="1" x14ac:dyDescent="0.3">
      <c r="A9" s="764" t="s">
        <v>4102</v>
      </c>
      <c r="B9" s="741">
        <v>93</v>
      </c>
      <c r="C9" s="741"/>
      <c r="D9" s="741"/>
      <c r="E9" s="856">
        <v>21317</v>
      </c>
      <c r="F9" s="856"/>
      <c r="G9" s="857"/>
    </row>
    <row r="10" spans="1:7" ht="14.4" customHeight="1" x14ac:dyDescent="0.3">
      <c r="A10" s="764" t="s">
        <v>4103</v>
      </c>
      <c r="B10" s="741"/>
      <c r="C10" s="741">
        <v>19</v>
      </c>
      <c r="D10" s="741">
        <v>152</v>
      </c>
      <c r="E10" s="856"/>
      <c r="F10" s="856">
        <v>6059</v>
      </c>
      <c r="G10" s="857">
        <v>38677</v>
      </c>
    </row>
    <row r="11" spans="1:7" ht="14.4" customHeight="1" x14ac:dyDescent="0.3">
      <c r="A11" s="764" t="s">
        <v>2217</v>
      </c>
      <c r="B11" s="741"/>
      <c r="C11" s="741"/>
      <c r="D11" s="741">
        <v>38</v>
      </c>
      <c r="E11" s="856"/>
      <c r="F11" s="856"/>
      <c r="G11" s="857">
        <v>5157.33</v>
      </c>
    </row>
    <row r="12" spans="1:7" ht="14.4" customHeight="1" x14ac:dyDescent="0.3">
      <c r="A12" s="764" t="s">
        <v>2218</v>
      </c>
      <c r="B12" s="741">
        <v>384</v>
      </c>
      <c r="C12" s="741">
        <v>623</v>
      </c>
      <c r="D12" s="741">
        <v>952</v>
      </c>
      <c r="E12" s="856">
        <v>68252</v>
      </c>
      <c r="F12" s="856">
        <v>87789.33</v>
      </c>
      <c r="G12" s="857">
        <v>125917.99</v>
      </c>
    </row>
    <row r="13" spans="1:7" ht="14.4" customHeight="1" x14ac:dyDescent="0.3">
      <c r="A13" s="764" t="s">
        <v>4097</v>
      </c>
      <c r="B13" s="741">
        <v>646</v>
      </c>
      <c r="C13" s="741">
        <v>105</v>
      </c>
      <c r="D13" s="741">
        <v>171</v>
      </c>
      <c r="E13" s="856">
        <v>22010</v>
      </c>
      <c r="F13" s="856">
        <v>12249</v>
      </c>
      <c r="G13" s="857">
        <v>29695.660000000003</v>
      </c>
    </row>
    <row r="14" spans="1:7" ht="14.4" customHeight="1" x14ac:dyDescent="0.3">
      <c r="A14" s="764" t="s">
        <v>4104</v>
      </c>
      <c r="B14" s="741"/>
      <c r="C14" s="741">
        <v>11</v>
      </c>
      <c r="D14" s="741">
        <v>125</v>
      </c>
      <c r="E14" s="856"/>
      <c r="F14" s="856">
        <v>2517</v>
      </c>
      <c r="G14" s="857">
        <v>29970</v>
      </c>
    </row>
    <row r="15" spans="1:7" ht="14.4" customHeight="1" x14ac:dyDescent="0.3">
      <c r="A15" s="764" t="s">
        <v>4105</v>
      </c>
      <c r="B15" s="741">
        <v>4</v>
      </c>
      <c r="C15" s="741">
        <v>8</v>
      </c>
      <c r="D15" s="741"/>
      <c r="E15" s="856">
        <v>1068</v>
      </c>
      <c r="F15" s="856">
        <v>1971</v>
      </c>
      <c r="G15" s="857"/>
    </row>
    <row r="16" spans="1:7" ht="14.4" customHeight="1" x14ac:dyDescent="0.3">
      <c r="A16" s="764" t="s">
        <v>4106</v>
      </c>
      <c r="B16" s="741">
        <v>4</v>
      </c>
      <c r="C16" s="741"/>
      <c r="D16" s="741"/>
      <c r="E16" s="856">
        <v>687</v>
      </c>
      <c r="F16" s="856"/>
      <c r="G16" s="857"/>
    </row>
    <row r="17" spans="1:7" ht="14.4" customHeight="1" x14ac:dyDescent="0.3">
      <c r="A17" s="764" t="s">
        <v>4107</v>
      </c>
      <c r="B17" s="741">
        <v>17</v>
      </c>
      <c r="C17" s="741">
        <v>4</v>
      </c>
      <c r="D17" s="741">
        <v>11</v>
      </c>
      <c r="E17" s="856">
        <v>3277</v>
      </c>
      <c r="F17" s="856">
        <v>794</v>
      </c>
      <c r="G17" s="857">
        <v>2742</v>
      </c>
    </row>
    <row r="18" spans="1:7" ht="14.4" customHeight="1" x14ac:dyDescent="0.3">
      <c r="A18" s="764" t="s">
        <v>2219</v>
      </c>
      <c r="B18" s="741">
        <v>4</v>
      </c>
      <c r="C18" s="741">
        <v>13</v>
      </c>
      <c r="D18" s="741">
        <v>5</v>
      </c>
      <c r="E18" s="856">
        <v>340</v>
      </c>
      <c r="F18" s="856">
        <v>2773</v>
      </c>
      <c r="G18" s="857">
        <v>185</v>
      </c>
    </row>
    <row r="19" spans="1:7" ht="14.4" customHeight="1" x14ac:dyDescent="0.3">
      <c r="A19" s="764" t="s">
        <v>2220</v>
      </c>
      <c r="B19" s="741">
        <v>78</v>
      </c>
      <c r="C19" s="741">
        <v>69</v>
      </c>
      <c r="D19" s="741">
        <v>32</v>
      </c>
      <c r="E19" s="856">
        <v>17470</v>
      </c>
      <c r="F19" s="856">
        <v>17409</v>
      </c>
      <c r="G19" s="857">
        <v>7159</v>
      </c>
    </row>
    <row r="20" spans="1:7" ht="14.4" customHeight="1" x14ac:dyDescent="0.3">
      <c r="A20" s="764" t="s">
        <v>4108</v>
      </c>
      <c r="B20" s="741"/>
      <c r="C20" s="741">
        <v>1</v>
      </c>
      <c r="D20" s="741">
        <v>6</v>
      </c>
      <c r="E20" s="856"/>
      <c r="F20" s="856">
        <v>251</v>
      </c>
      <c r="G20" s="857">
        <v>1506</v>
      </c>
    </row>
    <row r="21" spans="1:7" ht="14.4" customHeight="1" x14ac:dyDescent="0.3">
      <c r="A21" s="764" t="s">
        <v>2221</v>
      </c>
      <c r="B21" s="741">
        <v>3</v>
      </c>
      <c r="C21" s="741">
        <v>10</v>
      </c>
      <c r="D21" s="741">
        <v>8</v>
      </c>
      <c r="E21" s="856">
        <v>105</v>
      </c>
      <c r="F21" s="856">
        <v>2094</v>
      </c>
      <c r="G21" s="857">
        <v>893</v>
      </c>
    </row>
    <row r="22" spans="1:7" ht="14.4" customHeight="1" x14ac:dyDescent="0.3">
      <c r="A22" s="764" t="s">
        <v>4109</v>
      </c>
      <c r="B22" s="741">
        <v>117</v>
      </c>
      <c r="C22" s="741">
        <v>427</v>
      </c>
      <c r="D22" s="741"/>
      <c r="E22" s="856">
        <v>27373</v>
      </c>
      <c r="F22" s="856">
        <v>107108</v>
      </c>
      <c r="G22" s="857"/>
    </row>
    <row r="23" spans="1:7" ht="14.4" customHeight="1" x14ac:dyDescent="0.3">
      <c r="A23" s="764" t="s">
        <v>2222</v>
      </c>
      <c r="B23" s="741">
        <v>91</v>
      </c>
      <c r="C23" s="741">
        <v>21</v>
      </c>
      <c r="D23" s="741">
        <v>15</v>
      </c>
      <c r="E23" s="856">
        <v>17621</v>
      </c>
      <c r="F23" s="856">
        <v>4635</v>
      </c>
      <c r="G23" s="857">
        <v>3993</v>
      </c>
    </row>
    <row r="24" spans="1:7" ht="14.4" customHeight="1" x14ac:dyDescent="0.3">
      <c r="A24" s="764" t="s">
        <v>4110</v>
      </c>
      <c r="B24" s="741">
        <v>61</v>
      </c>
      <c r="C24" s="741">
        <v>48</v>
      </c>
      <c r="D24" s="741">
        <v>50</v>
      </c>
      <c r="E24" s="856">
        <v>14983</v>
      </c>
      <c r="F24" s="856">
        <v>12365</v>
      </c>
      <c r="G24" s="857">
        <v>12550</v>
      </c>
    </row>
    <row r="25" spans="1:7" ht="14.4" customHeight="1" x14ac:dyDescent="0.3">
      <c r="A25" s="764" t="s">
        <v>2223</v>
      </c>
      <c r="B25" s="741">
        <v>51</v>
      </c>
      <c r="C25" s="741">
        <v>11</v>
      </c>
      <c r="D25" s="741">
        <v>20</v>
      </c>
      <c r="E25" s="856">
        <v>15813</v>
      </c>
      <c r="F25" s="856">
        <v>3975</v>
      </c>
      <c r="G25" s="857">
        <v>5190</v>
      </c>
    </row>
    <row r="26" spans="1:7" ht="14.4" customHeight="1" x14ac:dyDescent="0.3">
      <c r="A26" s="764" t="s">
        <v>2224</v>
      </c>
      <c r="B26" s="741"/>
      <c r="C26" s="741"/>
      <c r="D26" s="741">
        <v>294</v>
      </c>
      <c r="E26" s="856"/>
      <c r="F26" s="856"/>
      <c r="G26" s="857">
        <v>40082.009999999995</v>
      </c>
    </row>
    <row r="27" spans="1:7" ht="14.4" customHeight="1" x14ac:dyDescent="0.3">
      <c r="A27" s="764" t="s">
        <v>4111</v>
      </c>
      <c r="B27" s="741">
        <v>43</v>
      </c>
      <c r="C27" s="741"/>
      <c r="D27" s="741"/>
      <c r="E27" s="856">
        <v>12417</v>
      </c>
      <c r="F27" s="856"/>
      <c r="G27" s="857"/>
    </row>
    <row r="28" spans="1:7" ht="14.4" customHeight="1" x14ac:dyDescent="0.3">
      <c r="A28" s="764" t="s">
        <v>2225</v>
      </c>
      <c r="B28" s="741">
        <v>460</v>
      </c>
      <c r="C28" s="741">
        <v>207</v>
      </c>
      <c r="D28" s="741">
        <v>623</v>
      </c>
      <c r="E28" s="856">
        <v>91757</v>
      </c>
      <c r="F28" s="856">
        <v>39386.009999999995</v>
      </c>
      <c r="G28" s="857">
        <v>140274.32999999999</v>
      </c>
    </row>
    <row r="29" spans="1:7" ht="14.4" customHeight="1" x14ac:dyDescent="0.3">
      <c r="A29" s="764" t="s">
        <v>2226</v>
      </c>
      <c r="B29" s="741"/>
      <c r="C29" s="741">
        <v>52</v>
      </c>
      <c r="D29" s="741">
        <v>51</v>
      </c>
      <c r="E29" s="856"/>
      <c r="F29" s="856">
        <v>13019</v>
      </c>
      <c r="G29" s="857">
        <v>11091</v>
      </c>
    </row>
    <row r="30" spans="1:7" ht="14.4" customHeight="1" x14ac:dyDescent="0.3">
      <c r="A30" s="764" t="s">
        <v>2227</v>
      </c>
      <c r="B30" s="741">
        <v>88</v>
      </c>
      <c r="C30" s="741">
        <v>125</v>
      </c>
      <c r="D30" s="741">
        <v>145</v>
      </c>
      <c r="E30" s="856">
        <v>20480</v>
      </c>
      <c r="F30" s="856">
        <v>43516</v>
      </c>
      <c r="G30" s="857">
        <v>36638</v>
      </c>
    </row>
    <row r="31" spans="1:7" ht="14.4" customHeight="1" x14ac:dyDescent="0.3">
      <c r="A31" s="764" t="s">
        <v>2228</v>
      </c>
      <c r="B31" s="741"/>
      <c r="C31" s="741"/>
      <c r="D31" s="741">
        <v>6</v>
      </c>
      <c r="E31" s="856"/>
      <c r="F31" s="856"/>
      <c r="G31" s="857">
        <v>1135</v>
      </c>
    </row>
    <row r="32" spans="1:7" ht="14.4" customHeight="1" x14ac:dyDescent="0.3">
      <c r="A32" s="764" t="s">
        <v>4112</v>
      </c>
      <c r="B32" s="741">
        <v>128</v>
      </c>
      <c r="C32" s="741">
        <v>134</v>
      </c>
      <c r="D32" s="741">
        <v>144</v>
      </c>
      <c r="E32" s="856">
        <v>33076</v>
      </c>
      <c r="F32" s="856">
        <v>36790</v>
      </c>
      <c r="G32" s="857">
        <v>28991</v>
      </c>
    </row>
    <row r="33" spans="1:7" ht="14.4" customHeight="1" x14ac:dyDescent="0.3">
      <c r="A33" s="764" t="s">
        <v>2229</v>
      </c>
      <c r="B33" s="741">
        <v>598</v>
      </c>
      <c r="C33" s="741">
        <v>71</v>
      </c>
      <c r="D33" s="741">
        <v>575</v>
      </c>
      <c r="E33" s="856">
        <v>100645</v>
      </c>
      <c r="F33" s="856">
        <v>10354</v>
      </c>
      <c r="G33" s="857">
        <v>70999.66</v>
      </c>
    </row>
    <row r="34" spans="1:7" ht="14.4" customHeight="1" x14ac:dyDescent="0.3">
      <c r="A34" s="764" t="s">
        <v>4113</v>
      </c>
      <c r="B34" s="741">
        <v>3</v>
      </c>
      <c r="C34" s="741">
        <v>2</v>
      </c>
      <c r="D34" s="741">
        <v>7</v>
      </c>
      <c r="E34" s="856">
        <v>505</v>
      </c>
      <c r="F34" s="856">
        <v>502</v>
      </c>
      <c r="G34" s="857">
        <v>1711</v>
      </c>
    </row>
    <row r="35" spans="1:7" ht="14.4" customHeight="1" x14ac:dyDescent="0.3">
      <c r="A35" s="764" t="s">
        <v>4114</v>
      </c>
      <c r="B35" s="741">
        <v>82</v>
      </c>
      <c r="C35" s="741">
        <v>20</v>
      </c>
      <c r="D35" s="741"/>
      <c r="E35" s="856">
        <v>19633</v>
      </c>
      <c r="F35" s="856">
        <v>4606</v>
      </c>
      <c r="G35" s="857"/>
    </row>
    <row r="36" spans="1:7" ht="14.4" customHeight="1" x14ac:dyDescent="0.3">
      <c r="A36" s="764" t="s">
        <v>2230</v>
      </c>
      <c r="B36" s="741"/>
      <c r="C36" s="741"/>
      <c r="D36" s="741">
        <v>31</v>
      </c>
      <c r="E36" s="856"/>
      <c r="F36" s="856"/>
      <c r="G36" s="857">
        <v>7147</v>
      </c>
    </row>
    <row r="37" spans="1:7" ht="14.4" customHeight="1" x14ac:dyDescent="0.3">
      <c r="A37" s="764" t="s">
        <v>2231</v>
      </c>
      <c r="B37" s="741">
        <v>9</v>
      </c>
      <c r="C37" s="741">
        <v>10</v>
      </c>
      <c r="D37" s="741">
        <v>8</v>
      </c>
      <c r="E37" s="856">
        <v>2017</v>
      </c>
      <c r="F37" s="856">
        <v>2437</v>
      </c>
      <c r="G37" s="857">
        <v>1802</v>
      </c>
    </row>
    <row r="38" spans="1:7" ht="14.4" customHeight="1" x14ac:dyDescent="0.3">
      <c r="A38" s="764" t="s">
        <v>2232</v>
      </c>
      <c r="B38" s="741"/>
      <c r="C38" s="741">
        <v>21</v>
      </c>
      <c r="D38" s="741">
        <v>36</v>
      </c>
      <c r="E38" s="856"/>
      <c r="F38" s="856">
        <v>4815</v>
      </c>
      <c r="G38" s="857">
        <v>9521</v>
      </c>
    </row>
    <row r="39" spans="1:7" ht="14.4" customHeight="1" x14ac:dyDescent="0.3">
      <c r="A39" s="764" t="s">
        <v>2233</v>
      </c>
      <c r="B39" s="741">
        <v>111</v>
      </c>
      <c r="C39" s="741">
        <v>56</v>
      </c>
      <c r="D39" s="741">
        <v>66</v>
      </c>
      <c r="E39" s="856">
        <v>30215</v>
      </c>
      <c r="F39" s="856">
        <v>17488</v>
      </c>
      <c r="G39" s="857">
        <v>18927</v>
      </c>
    </row>
    <row r="40" spans="1:7" ht="14.4" customHeight="1" x14ac:dyDescent="0.3">
      <c r="A40" s="764" t="s">
        <v>4115</v>
      </c>
      <c r="B40" s="741">
        <v>31</v>
      </c>
      <c r="C40" s="741">
        <v>59</v>
      </c>
      <c r="D40" s="741">
        <v>97</v>
      </c>
      <c r="E40" s="856">
        <v>7323</v>
      </c>
      <c r="F40" s="856">
        <v>15509</v>
      </c>
      <c r="G40" s="857">
        <v>20357</v>
      </c>
    </row>
    <row r="41" spans="1:7" ht="14.4" customHeight="1" x14ac:dyDescent="0.3">
      <c r="A41" s="764" t="s">
        <v>4116</v>
      </c>
      <c r="B41" s="741">
        <v>200</v>
      </c>
      <c r="C41" s="741">
        <v>497</v>
      </c>
      <c r="D41" s="741">
        <v>180</v>
      </c>
      <c r="E41" s="856">
        <v>39095</v>
      </c>
      <c r="F41" s="856">
        <v>73870.009999999995</v>
      </c>
      <c r="G41" s="857">
        <v>31320.66</v>
      </c>
    </row>
    <row r="42" spans="1:7" ht="14.4" customHeight="1" x14ac:dyDescent="0.3">
      <c r="A42" s="764" t="s">
        <v>4117</v>
      </c>
      <c r="B42" s="741">
        <v>120</v>
      </c>
      <c r="C42" s="741"/>
      <c r="D42" s="741"/>
      <c r="E42" s="856">
        <v>23718</v>
      </c>
      <c r="F42" s="856"/>
      <c r="G42" s="857"/>
    </row>
    <row r="43" spans="1:7" ht="14.4" customHeight="1" x14ac:dyDescent="0.3">
      <c r="A43" s="764" t="s">
        <v>4118</v>
      </c>
      <c r="B43" s="741"/>
      <c r="C43" s="741"/>
      <c r="D43" s="741">
        <v>24</v>
      </c>
      <c r="E43" s="856"/>
      <c r="F43" s="856"/>
      <c r="G43" s="857">
        <v>7354</v>
      </c>
    </row>
    <row r="44" spans="1:7" ht="14.4" customHeight="1" x14ac:dyDescent="0.3">
      <c r="A44" s="764" t="s">
        <v>4119</v>
      </c>
      <c r="B44" s="741"/>
      <c r="C44" s="741"/>
      <c r="D44" s="741">
        <v>19</v>
      </c>
      <c r="E44" s="856"/>
      <c r="F44" s="856"/>
      <c r="G44" s="857">
        <v>4866</v>
      </c>
    </row>
    <row r="45" spans="1:7" ht="14.4" customHeight="1" x14ac:dyDescent="0.3">
      <c r="A45" s="764" t="s">
        <v>4120</v>
      </c>
      <c r="B45" s="741"/>
      <c r="C45" s="741"/>
      <c r="D45" s="741">
        <v>8</v>
      </c>
      <c r="E45" s="856"/>
      <c r="F45" s="856"/>
      <c r="G45" s="857">
        <v>2008</v>
      </c>
    </row>
    <row r="46" spans="1:7" ht="14.4" customHeight="1" x14ac:dyDescent="0.3">
      <c r="A46" s="764" t="s">
        <v>2235</v>
      </c>
      <c r="B46" s="741">
        <v>73</v>
      </c>
      <c r="C46" s="741">
        <v>45</v>
      </c>
      <c r="D46" s="741">
        <v>21</v>
      </c>
      <c r="E46" s="856">
        <v>16901</v>
      </c>
      <c r="F46" s="856">
        <v>11475</v>
      </c>
      <c r="G46" s="857">
        <v>6529</v>
      </c>
    </row>
    <row r="47" spans="1:7" ht="14.4" customHeight="1" x14ac:dyDescent="0.3">
      <c r="A47" s="764" t="s">
        <v>2236</v>
      </c>
      <c r="B47" s="741">
        <v>156</v>
      </c>
      <c r="C47" s="741">
        <v>384</v>
      </c>
      <c r="D47" s="741">
        <v>164</v>
      </c>
      <c r="E47" s="856">
        <v>36680</v>
      </c>
      <c r="F47" s="856">
        <v>93016</v>
      </c>
      <c r="G47" s="857">
        <v>39238</v>
      </c>
    </row>
    <row r="48" spans="1:7" ht="14.4" customHeight="1" x14ac:dyDescent="0.3">
      <c r="A48" s="764" t="s">
        <v>2237</v>
      </c>
      <c r="B48" s="741">
        <v>196</v>
      </c>
      <c r="C48" s="741">
        <v>212</v>
      </c>
      <c r="D48" s="741">
        <v>352</v>
      </c>
      <c r="E48" s="856">
        <v>44924</v>
      </c>
      <c r="F48" s="856">
        <v>52485</v>
      </c>
      <c r="G48" s="857">
        <v>86854</v>
      </c>
    </row>
    <row r="49" spans="1:7" ht="14.4" customHeight="1" x14ac:dyDescent="0.3">
      <c r="A49" s="764" t="s">
        <v>2238</v>
      </c>
      <c r="B49" s="741">
        <v>726</v>
      </c>
      <c r="C49" s="741">
        <v>920</v>
      </c>
      <c r="D49" s="741">
        <v>786</v>
      </c>
      <c r="E49" s="856">
        <v>119506</v>
      </c>
      <c r="F49" s="856">
        <v>147084.99999999997</v>
      </c>
      <c r="G49" s="857">
        <v>124107.68</v>
      </c>
    </row>
    <row r="50" spans="1:7" ht="14.4" customHeight="1" x14ac:dyDescent="0.3">
      <c r="A50" s="764" t="s">
        <v>4121</v>
      </c>
      <c r="B50" s="741">
        <v>106</v>
      </c>
      <c r="C50" s="741">
        <v>23</v>
      </c>
      <c r="D50" s="741">
        <v>227</v>
      </c>
      <c r="E50" s="856">
        <v>30153</v>
      </c>
      <c r="F50" s="856">
        <v>5965</v>
      </c>
      <c r="G50" s="857">
        <v>48509</v>
      </c>
    </row>
    <row r="51" spans="1:7" ht="14.4" customHeight="1" x14ac:dyDescent="0.3">
      <c r="A51" s="764" t="s">
        <v>4122</v>
      </c>
      <c r="B51" s="741">
        <v>8</v>
      </c>
      <c r="C51" s="741"/>
      <c r="D51" s="741"/>
      <c r="E51" s="856">
        <v>3338</v>
      </c>
      <c r="F51" s="856"/>
      <c r="G51" s="857"/>
    </row>
    <row r="52" spans="1:7" ht="14.4" customHeight="1" x14ac:dyDescent="0.3">
      <c r="A52" s="764" t="s">
        <v>4123</v>
      </c>
      <c r="B52" s="741"/>
      <c r="C52" s="741"/>
      <c r="D52" s="741">
        <v>6</v>
      </c>
      <c r="E52" s="856"/>
      <c r="F52" s="856"/>
      <c r="G52" s="857">
        <v>1062</v>
      </c>
    </row>
    <row r="53" spans="1:7" ht="14.4" customHeight="1" x14ac:dyDescent="0.3">
      <c r="A53" s="764" t="s">
        <v>4124</v>
      </c>
      <c r="B53" s="741">
        <v>1</v>
      </c>
      <c r="C53" s="741"/>
      <c r="D53" s="741"/>
      <c r="E53" s="856">
        <v>35</v>
      </c>
      <c r="F53" s="856"/>
      <c r="G53" s="857"/>
    </row>
    <row r="54" spans="1:7" ht="14.4" customHeight="1" x14ac:dyDescent="0.3">
      <c r="A54" s="764" t="s">
        <v>4125</v>
      </c>
      <c r="B54" s="741">
        <v>21</v>
      </c>
      <c r="C54" s="741">
        <v>29</v>
      </c>
      <c r="D54" s="741"/>
      <c r="E54" s="856">
        <v>5275</v>
      </c>
      <c r="F54" s="856">
        <v>9507</v>
      </c>
      <c r="G54" s="857"/>
    </row>
    <row r="55" spans="1:7" ht="14.4" customHeight="1" x14ac:dyDescent="0.3">
      <c r="A55" s="764" t="s">
        <v>2239</v>
      </c>
      <c r="B55" s="741">
        <v>116</v>
      </c>
      <c r="C55" s="741">
        <v>57</v>
      </c>
      <c r="D55" s="741">
        <v>275</v>
      </c>
      <c r="E55" s="856">
        <v>30983</v>
      </c>
      <c r="F55" s="856">
        <v>14565</v>
      </c>
      <c r="G55" s="857">
        <v>62211</v>
      </c>
    </row>
    <row r="56" spans="1:7" ht="14.4" customHeight="1" x14ac:dyDescent="0.3">
      <c r="A56" s="764" t="s">
        <v>2240</v>
      </c>
      <c r="B56" s="741">
        <v>8</v>
      </c>
      <c r="C56" s="741">
        <v>8</v>
      </c>
      <c r="D56" s="741">
        <v>18</v>
      </c>
      <c r="E56" s="856">
        <v>1374</v>
      </c>
      <c r="F56" s="856">
        <v>1970</v>
      </c>
      <c r="G56" s="857">
        <v>4177</v>
      </c>
    </row>
    <row r="57" spans="1:7" ht="14.4" customHeight="1" x14ac:dyDescent="0.3">
      <c r="A57" s="764" t="s">
        <v>4126</v>
      </c>
      <c r="B57" s="741"/>
      <c r="C57" s="741">
        <v>84</v>
      </c>
      <c r="D57" s="741">
        <v>189</v>
      </c>
      <c r="E57" s="856"/>
      <c r="F57" s="856">
        <v>19833</v>
      </c>
      <c r="G57" s="857">
        <v>45063</v>
      </c>
    </row>
    <row r="58" spans="1:7" ht="14.4" customHeight="1" x14ac:dyDescent="0.3">
      <c r="A58" s="764" t="s">
        <v>2241</v>
      </c>
      <c r="B58" s="741">
        <v>71</v>
      </c>
      <c r="C58" s="741">
        <v>44</v>
      </c>
      <c r="D58" s="741">
        <v>134</v>
      </c>
      <c r="E58" s="856">
        <v>16147</v>
      </c>
      <c r="F58" s="856">
        <v>11012</v>
      </c>
      <c r="G58" s="857">
        <v>31776</v>
      </c>
    </row>
    <row r="59" spans="1:7" ht="14.4" customHeight="1" x14ac:dyDescent="0.3">
      <c r="A59" s="764" t="s">
        <v>4127</v>
      </c>
      <c r="B59" s="741"/>
      <c r="C59" s="741"/>
      <c r="D59" s="741">
        <v>36</v>
      </c>
      <c r="E59" s="856"/>
      <c r="F59" s="856"/>
      <c r="G59" s="857">
        <v>9077</v>
      </c>
    </row>
    <row r="60" spans="1:7" ht="14.4" customHeight="1" x14ac:dyDescent="0.3">
      <c r="A60" s="764" t="s">
        <v>2242</v>
      </c>
      <c r="B60" s="741"/>
      <c r="C60" s="741"/>
      <c r="D60" s="741">
        <v>90</v>
      </c>
      <c r="E60" s="856"/>
      <c r="F60" s="856"/>
      <c r="G60" s="857">
        <v>21261</v>
      </c>
    </row>
    <row r="61" spans="1:7" ht="14.4" customHeight="1" x14ac:dyDescent="0.3">
      <c r="A61" s="764" t="s">
        <v>4128</v>
      </c>
      <c r="B61" s="741"/>
      <c r="C61" s="741"/>
      <c r="D61" s="741">
        <v>5</v>
      </c>
      <c r="E61" s="856"/>
      <c r="F61" s="856"/>
      <c r="G61" s="857">
        <v>1072</v>
      </c>
    </row>
    <row r="62" spans="1:7" ht="14.4" customHeight="1" x14ac:dyDescent="0.3">
      <c r="A62" s="764" t="s">
        <v>4129</v>
      </c>
      <c r="B62" s="741"/>
      <c r="C62" s="741">
        <v>10</v>
      </c>
      <c r="D62" s="741"/>
      <c r="E62" s="856"/>
      <c r="F62" s="856">
        <v>2776</v>
      </c>
      <c r="G62" s="857"/>
    </row>
    <row r="63" spans="1:7" ht="14.4" customHeight="1" x14ac:dyDescent="0.3">
      <c r="A63" s="764" t="s">
        <v>4130</v>
      </c>
      <c r="B63" s="741"/>
      <c r="C63" s="741">
        <v>13</v>
      </c>
      <c r="D63" s="741"/>
      <c r="E63" s="856"/>
      <c r="F63" s="856">
        <v>3043</v>
      </c>
      <c r="G63" s="857"/>
    </row>
    <row r="64" spans="1:7" ht="14.4" customHeight="1" x14ac:dyDescent="0.3">
      <c r="A64" s="764" t="s">
        <v>4131</v>
      </c>
      <c r="B64" s="741">
        <v>27</v>
      </c>
      <c r="C64" s="741">
        <v>260</v>
      </c>
      <c r="D64" s="741">
        <v>143</v>
      </c>
      <c r="E64" s="856">
        <v>5892</v>
      </c>
      <c r="F64" s="856">
        <v>63139</v>
      </c>
      <c r="G64" s="857">
        <v>25543</v>
      </c>
    </row>
    <row r="65" spans="1:7" ht="14.4" customHeight="1" x14ac:dyDescent="0.3">
      <c r="A65" s="764" t="s">
        <v>4132</v>
      </c>
      <c r="B65" s="741">
        <v>16</v>
      </c>
      <c r="C65" s="741">
        <v>4</v>
      </c>
      <c r="D65" s="741">
        <v>12</v>
      </c>
      <c r="E65" s="856">
        <v>4888</v>
      </c>
      <c r="F65" s="856">
        <v>820</v>
      </c>
      <c r="G65" s="857">
        <v>2430</v>
      </c>
    </row>
    <row r="66" spans="1:7" ht="14.4" customHeight="1" x14ac:dyDescent="0.3">
      <c r="A66" s="764" t="s">
        <v>4133</v>
      </c>
      <c r="B66" s="741">
        <v>3</v>
      </c>
      <c r="C66" s="741"/>
      <c r="D66" s="741">
        <v>9</v>
      </c>
      <c r="E66" s="856">
        <v>912</v>
      </c>
      <c r="F66" s="856"/>
      <c r="G66" s="857">
        <v>2351</v>
      </c>
    </row>
    <row r="67" spans="1:7" ht="14.4" customHeight="1" x14ac:dyDescent="0.3">
      <c r="A67" s="764" t="s">
        <v>4134</v>
      </c>
      <c r="B67" s="741">
        <v>5</v>
      </c>
      <c r="C67" s="741">
        <v>42</v>
      </c>
      <c r="D67" s="741">
        <v>20</v>
      </c>
      <c r="E67" s="856">
        <v>1431</v>
      </c>
      <c r="F67" s="856">
        <v>11778</v>
      </c>
      <c r="G67" s="857">
        <v>5944</v>
      </c>
    </row>
    <row r="68" spans="1:7" ht="14.4" customHeight="1" x14ac:dyDescent="0.3">
      <c r="A68" s="764" t="s">
        <v>4135</v>
      </c>
      <c r="B68" s="741"/>
      <c r="C68" s="741"/>
      <c r="D68" s="741">
        <v>38</v>
      </c>
      <c r="E68" s="856"/>
      <c r="F68" s="856"/>
      <c r="G68" s="857">
        <v>8205</v>
      </c>
    </row>
    <row r="69" spans="1:7" ht="14.4" customHeight="1" x14ac:dyDescent="0.3">
      <c r="A69" s="764" t="s">
        <v>2243</v>
      </c>
      <c r="B69" s="741"/>
      <c r="C69" s="741">
        <v>1</v>
      </c>
      <c r="D69" s="741">
        <v>3</v>
      </c>
      <c r="E69" s="856"/>
      <c r="F69" s="856">
        <v>37</v>
      </c>
      <c r="G69" s="857">
        <v>753</v>
      </c>
    </row>
    <row r="70" spans="1:7" ht="14.4" customHeight="1" x14ac:dyDescent="0.3">
      <c r="A70" s="764" t="s">
        <v>2244</v>
      </c>
      <c r="B70" s="741">
        <v>30</v>
      </c>
      <c r="C70" s="741">
        <v>9</v>
      </c>
      <c r="D70" s="741"/>
      <c r="E70" s="856">
        <v>5847</v>
      </c>
      <c r="F70" s="856">
        <v>2653</v>
      </c>
      <c r="G70" s="857"/>
    </row>
    <row r="71" spans="1:7" ht="14.4" customHeight="1" x14ac:dyDescent="0.3">
      <c r="A71" s="764" t="s">
        <v>4136</v>
      </c>
      <c r="B71" s="741">
        <v>96</v>
      </c>
      <c r="C71" s="741">
        <v>17</v>
      </c>
      <c r="D71" s="741"/>
      <c r="E71" s="856">
        <v>23181</v>
      </c>
      <c r="F71" s="856">
        <v>4192</v>
      </c>
      <c r="G71" s="857"/>
    </row>
    <row r="72" spans="1:7" ht="14.4" customHeight="1" x14ac:dyDescent="0.3">
      <c r="A72" s="764" t="s">
        <v>4137</v>
      </c>
      <c r="B72" s="741"/>
      <c r="C72" s="741"/>
      <c r="D72" s="741">
        <v>39</v>
      </c>
      <c r="E72" s="856"/>
      <c r="F72" s="856"/>
      <c r="G72" s="857">
        <v>9229</v>
      </c>
    </row>
    <row r="73" spans="1:7" ht="14.4" customHeight="1" x14ac:dyDescent="0.3">
      <c r="A73" s="764" t="s">
        <v>4138</v>
      </c>
      <c r="B73" s="741">
        <v>38</v>
      </c>
      <c r="C73" s="741">
        <v>33</v>
      </c>
      <c r="D73" s="741"/>
      <c r="E73" s="856">
        <v>8453</v>
      </c>
      <c r="F73" s="856">
        <v>7804</v>
      </c>
      <c r="G73" s="857"/>
    </row>
    <row r="74" spans="1:7" ht="14.4" customHeight="1" x14ac:dyDescent="0.3">
      <c r="A74" s="764" t="s">
        <v>2245</v>
      </c>
      <c r="B74" s="741">
        <v>124</v>
      </c>
      <c r="C74" s="741">
        <v>239</v>
      </c>
      <c r="D74" s="741">
        <v>490</v>
      </c>
      <c r="E74" s="856">
        <v>29721</v>
      </c>
      <c r="F74" s="856">
        <v>67240</v>
      </c>
      <c r="G74" s="857">
        <v>120634</v>
      </c>
    </row>
    <row r="75" spans="1:7" ht="14.4" customHeight="1" x14ac:dyDescent="0.3">
      <c r="A75" s="764" t="s">
        <v>4139</v>
      </c>
      <c r="B75" s="741"/>
      <c r="C75" s="741"/>
      <c r="D75" s="741">
        <v>49</v>
      </c>
      <c r="E75" s="856"/>
      <c r="F75" s="856"/>
      <c r="G75" s="857">
        <v>10587</v>
      </c>
    </row>
    <row r="76" spans="1:7" ht="14.4" customHeight="1" x14ac:dyDescent="0.3">
      <c r="A76" s="764" t="s">
        <v>4140</v>
      </c>
      <c r="B76" s="741"/>
      <c r="C76" s="741">
        <v>10</v>
      </c>
      <c r="D76" s="741">
        <v>6</v>
      </c>
      <c r="E76" s="856"/>
      <c r="F76" s="856">
        <v>1622</v>
      </c>
      <c r="G76" s="857">
        <v>1368</v>
      </c>
    </row>
    <row r="77" spans="1:7" ht="14.4" customHeight="1" thickBot="1" x14ac:dyDescent="0.35">
      <c r="A77" s="860" t="s">
        <v>4141</v>
      </c>
      <c r="B77" s="747"/>
      <c r="C77" s="747">
        <v>123</v>
      </c>
      <c r="D77" s="747"/>
      <c r="E77" s="858"/>
      <c r="F77" s="858">
        <v>34383</v>
      </c>
      <c r="G77" s="859"/>
    </row>
    <row r="78" spans="1:7" ht="14.4" customHeight="1" x14ac:dyDescent="0.3">
      <c r="A78" s="792" t="s">
        <v>2212</v>
      </c>
    </row>
    <row r="79" spans="1:7" ht="14.4" customHeight="1" x14ac:dyDescent="0.3">
      <c r="A79" s="793" t="s">
        <v>2213</v>
      </c>
    </row>
    <row r="80" spans="1:7" ht="14.4" customHeight="1" x14ac:dyDescent="0.3">
      <c r="A80" s="792" t="s">
        <v>4099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38" t="s">
        <v>4252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5505.12</v>
      </c>
      <c r="H3" s="208">
        <f t="shared" si="0"/>
        <v>1050434.95</v>
      </c>
      <c r="I3" s="78"/>
      <c r="J3" s="78"/>
      <c r="K3" s="208">
        <f t="shared" si="0"/>
        <v>5496.16</v>
      </c>
      <c r="L3" s="208">
        <f t="shared" si="0"/>
        <v>1170024.96</v>
      </c>
      <c r="M3" s="78"/>
      <c r="N3" s="78"/>
      <c r="O3" s="208">
        <f t="shared" si="0"/>
        <v>7517.08</v>
      </c>
      <c r="P3" s="208">
        <f t="shared" si="0"/>
        <v>1474928.31</v>
      </c>
      <c r="Q3" s="79">
        <f>IF(L3=0,0,P3/L3)</f>
        <v>1.2605955944734719</v>
      </c>
      <c r="R3" s="209">
        <f>IF(O3=0,0,P3/O3)</f>
        <v>196.21027180767001</v>
      </c>
    </row>
    <row r="4" spans="1:18" ht="14.4" customHeight="1" x14ac:dyDescent="0.3">
      <c r="A4" s="621" t="s">
        <v>303</v>
      </c>
      <c r="B4" s="621" t="s">
        <v>119</v>
      </c>
      <c r="C4" s="629" t="s">
        <v>0</v>
      </c>
      <c r="D4" s="623" t="s">
        <v>120</v>
      </c>
      <c r="E4" s="628" t="s">
        <v>90</v>
      </c>
      <c r="F4" s="624" t="s">
        <v>81</v>
      </c>
      <c r="G4" s="625">
        <v>2015</v>
      </c>
      <c r="H4" s="626"/>
      <c r="I4" s="206"/>
      <c r="J4" s="206"/>
      <c r="K4" s="625">
        <v>2016</v>
      </c>
      <c r="L4" s="626"/>
      <c r="M4" s="206"/>
      <c r="N4" s="206"/>
      <c r="O4" s="625">
        <v>2017</v>
      </c>
      <c r="P4" s="626"/>
      <c r="Q4" s="627" t="s">
        <v>2</v>
      </c>
      <c r="R4" s="622" t="s">
        <v>122</v>
      </c>
    </row>
    <row r="5" spans="1:18" ht="14.4" customHeight="1" thickBot="1" x14ac:dyDescent="0.35">
      <c r="A5" s="861"/>
      <c r="B5" s="861"/>
      <c r="C5" s="862"/>
      <c r="D5" s="863"/>
      <c r="E5" s="864"/>
      <c r="F5" s="865"/>
      <c r="G5" s="866" t="s">
        <v>91</v>
      </c>
      <c r="H5" s="867" t="s">
        <v>14</v>
      </c>
      <c r="I5" s="868"/>
      <c r="J5" s="868"/>
      <c r="K5" s="866" t="s">
        <v>91</v>
      </c>
      <c r="L5" s="867" t="s">
        <v>14</v>
      </c>
      <c r="M5" s="868"/>
      <c r="N5" s="868"/>
      <c r="O5" s="866" t="s">
        <v>91</v>
      </c>
      <c r="P5" s="867" t="s">
        <v>14</v>
      </c>
      <c r="Q5" s="869"/>
      <c r="R5" s="870"/>
    </row>
    <row r="6" spans="1:18" ht="14.4" customHeight="1" x14ac:dyDescent="0.3">
      <c r="A6" s="812"/>
      <c r="B6" s="813" t="s">
        <v>4143</v>
      </c>
      <c r="C6" s="813" t="s">
        <v>571</v>
      </c>
      <c r="D6" s="813" t="s">
        <v>4144</v>
      </c>
      <c r="E6" s="813" t="s">
        <v>4145</v>
      </c>
      <c r="F6" s="813" t="s">
        <v>4146</v>
      </c>
      <c r="G6" s="225"/>
      <c r="H6" s="225"/>
      <c r="I6" s="813"/>
      <c r="J6" s="813"/>
      <c r="K6" s="225">
        <v>5</v>
      </c>
      <c r="L6" s="225">
        <v>0</v>
      </c>
      <c r="M6" s="813"/>
      <c r="N6" s="813">
        <v>0</v>
      </c>
      <c r="O6" s="225">
        <v>2</v>
      </c>
      <c r="P6" s="225">
        <v>0</v>
      </c>
      <c r="Q6" s="818"/>
      <c r="R6" s="826">
        <v>0</v>
      </c>
    </row>
    <row r="7" spans="1:18" ht="14.4" customHeight="1" x14ac:dyDescent="0.3">
      <c r="A7" s="737" t="s">
        <v>4147</v>
      </c>
      <c r="B7" s="738" t="s">
        <v>4148</v>
      </c>
      <c r="C7" s="738" t="s">
        <v>566</v>
      </c>
      <c r="D7" s="738" t="s">
        <v>4149</v>
      </c>
      <c r="E7" s="738" t="s">
        <v>4150</v>
      </c>
      <c r="F7" s="738" t="s">
        <v>4151</v>
      </c>
      <c r="G7" s="741">
        <v>0.2</v>
      </c>
      <c r="H7" s="741">
        <v>10.82</v>
      </c>
      <c r="I7" s="738">
        <v>8.3294842186297152E-2</v>
      </c>
      <c r="J7" s="738">
        <v>54.1</v>
      </c>
      <c r="K7" s="741">
        <v>2.4000000000000004</v>
      </c>
      <c r="L7" s="741">
        <v>129.9</v>
      </c>
      <c r="M7" s="738">
        <v>1</v>
      </c>
      <c r="N7" s="738">
        <v>54.124999999999993</v>
      </c>
      <c r="O7" s="741"/>
      <c r="P7" s="741"/>
      <c r="Q7" s="754"/>
      <c r="R7" s="742"/>
    </row>
    <row r="8" spans="1:18" ht="14.4" customHeight="1" x14ac:dyDescent="0.3">
      <c r="A8" s="737" t="s">
        <v>4147</v>
      </c>
      <c r="B8" s="738" t="s">
        <v>4148</v>
      </c>
      <c r="C8" s="738" t="s">
        <v>566</v>
      </c>
      <c r="D8" s="738" t="s">
        <v>4149</v>
      </c>
      <c r="E8" s="738" t="s">
        <v>4152</v>
      </c>
      <c r="F8" s="738" t="s">
        <v>4153</v>
      </c>
      <c r="G8" s="741">
        <v>2.8000000000000003</v>
      </c>
      <c r="H8" s="741">
        <v>422.8</v>
      </c>
      <c r="I8" s="738">
        <v>1.2727272727272727</v>
      </c>
      <c r="J8" s="738">
        <v>151</v>
      </c>
      <c r="K8" s="741">
        <v>2.2000000000000002</v>
      </c>
      <c r="L8" s="741">
        <v>332.2</v>
      </c>
      <c r="M8" s="738">
        <v>1</v>
      </c>
      <c r="N8" s="738">
        <v>150.99999999999997</v>
      </c>
      <c r="O8" s="741">
        <v>3.2000000000000006</v>
      </c>
      <c r="P8" s="741">
        <v>483.20000000000005</v>
      </c>
      <c r="Q8" s="754">
        <v>1.4545454545454548</v>
      </c>
      <c r="R8" s="742">
        <v>150.99999999999997</v>
      </c>
    </row>
    <row r="9" spans="1:18" ht="14.4" customHeight="1" x14ac:dyDescent="0.3">
      <c r="A9" s="737" t="s">
        <v>4147</v>
      </c>
      <c r="B9" s="738" t="s">
        <v>4148</v>
      </c>
      <c r="C9" s="738" t="s">
        <v>566</v>
      </c>
      <c r="D9" s="738" t="s">
        <v>4149</v>
      </c>
      <c r="E9" s="738" t="s">
        <v>4154</v>
      </c>
      <c r="F9" s="738" t="s">
        <v>4155</v>
      </c>
      <c r="G9" s="741">
        <v>0.30000000000000004</v>
      </c>
      <c r="H9" s="741">
        <v>39.18</v>
      </c>
      <c r="I9" s="738"/>
      <c r="J9" s="738">
        <v>130.59999999999997</v>
      </c>
      <c r="K9" s="741"/>
      <c r="L9" s="741"/>
      <c r="M9" s="738"/>
      <c r="N9" s="738"/>
      <c r="O9" s="741"/>
      <c r="P9" s="741"/>
      <c r="Q9" s="754"/>
      <c r="R9" s="742"/>
    </row>
    <row r="10" spans="1:18" ht="14.4" customHeight="1" x14ac:dyDescent="0.3">
      <c r="A10" s="737" t="s">
        <v>4147</v>
      </c>
      <c r="B10" s="738" t="s">
        <v>4148</v>
      </c>
      <c r="C10" s="738" t="s">
        <v>566</v>
      </c>
      <c r="D10" s="738" t="s">
        <v>4149</v>
      </c>
      <c r="E10" s="738" t="s">
        <v>4156</v>
      </c>
      <c r="F10" s="738" t="s">
        <v>4157</v>
      </c>
      <c r="G10" s="741">
        <v>15.4</v>
      </c>
      <c r="H10" s="741">
        <v>3904.67</v>
      </c>
      <c r="I10" s="738">
        <v>1.0266531696158596</v>
      </c>
      <c r="J10" s="738">
        <v>253.55</v>
      </c>
      <c r="K10" s="741">
        <v>15</v>
      </c>
      <c r="L10" s="741">
        <v>3803.3000000000011</v>
      </c>
      <c r="M10" s="738">
        <v>1</v>
      </c>
      <c r="N10" s="738">
        <v>253.5533333333334</v>
      </c>
      <c r="O10" s="741">
        <v>24.799999999999997</v>
      </c>
      <c r="P10" s="741">
        <v>6288.050000000002</v>
      </c>
      <c r="Q10" s="754">
        <v>1.653314227118555</v>
      </c>
      <c r="R10" s="742">
        <v>253.55040322580655</v>
      </c>
    </row>
    <row r="11" spans="1:18" ht="14.4" customHeight="1" x14ac:dyDescent="0.3">
      <c r="A11" s="737" t="s">
        <v>4147</v>
      </c>
      <c r="B11" s="738" t="s">
        <v>4148</v>
      </c>
      <c r="C11" s="738" t="s">
        <v>566</v>
      </c>
      <c r="D11" s="738" t="s">
        <v>4149</v>
      </c>
      <c r="E11" s="738" t="s">
        <v>4158</v>
      </c>
      <c r="F11" s="738" t="s">
        <v>2129</v>
      </c>
      <c r="G11" s="741">
        <v>1.6</v>
      </c>
      <c r="H11" s="741">
        <v>106.12</v>
      </c>
      <c r="I11" s="738">
        <v>4.3208469055374596</v>
      </c>
      <c r="J11" s="738">
        <v>66.325000000000003</v>
      </c>
      <c r="K11" s="741">
        <v>0.4</v>
      </c>
      <c r="L11" s="741">
        <v>24.56</v>
      </c>
      <c r="M11" s="738">
        <v>1</v>
      </c>
      <c r="N11" s="738">
        <v>61.399999999999991</v>
      </c>
      <c r="O11" s="741">
        <v>6.2999999999999989</v>
      </c>
      <c r="P11" s="741">
        <v>387.35999999999996</v>
      </c>
      <c r="Q11" s="754">
        <v>15.771986970684038</v>
      </c>
      <c r="R11" s="742">
        <v>61.485714285714288</v>
      </c>
    </row>
    <row r="12" spans="1:18" ht="14.4" customHeight="1" x14ac:dyDescent="0.3">
      <c r="A12" s="737" t="s">
        <v>4147</v>
      </c>
      <c r="B12" s="738" t="s">
        <v>4148</v>
      </c>
      <c r="C12" s="738" t="s">
        <v>566</v>
      </c>
      <c r="D12" s="738" t="s">
        <v>4149</v>
      </c>
      <c r="E12" s="738" t="s">
        <v>4159</v>
      </c>
      <c r="F12" s="738" t="s">
        <v>610</v>
      </c>
      <c r="G12" s="741">
        <v>22</v>
      </c>
      <c r="H12" s="741">
        <v>302.28000000000003</v>
      </c>
      <c r="I12" s="738">
        <v>1.2941176470588238</v>
      </c>
      <c r="J12" s="738">
        <v>13.740000000000002</v>
      </c>
      <c r="K12" s="741">
        <v>17</v>
      </c>
      <c r="L12" s="741">
        <v>233.57999999999998</v>
      </c>
      <c r="M12" s="738">
        <v>1</v>
      </c>
      <c r="N12" s="738">
        <v>13.739999999999998</v>
      </c>
      <c r="O12" s="741">
        <v>10</v>
      </c>
      <c r="P12" s="741">
        <v>137.4</v>
      </c>
      <c r="Q12" s="754">
        <v>0.58823529411764708</v>
      </c>
      <c r="R12" s="742">
        <v>13.74</v>
      </c>
    </row>
    <row r="13" spans="1:18" ht="14.4" customHeight="1" x14ac:dyDescent="0.3">
      <c r="A13" s="737" t="s">
        <v>4147</v>
      </c>
      <c r="B13" s="738" t="s">
        <v>4148</v>
      </c>
      <c r="C13" s="738" t="s">
        <v>566</v>
      </c>
      <c r="D13" s="738" t="s">
        <v>4149</v>
      </c>
      <c r="E13" s="738" t="s">
        <v>4160</v>
      </c>
      <c r="F13" s="738" t="s">
        <v>4161</v>
      </c>
      <c r="G13" s="741">
        <v>0.08</v>
      </c>
      <c r="H13" s="741">
        <v>6.12</v>
      </c>
      <c r="I13" s="738"/>
      <c r="J13" s="738">
        <v>76.5</v>
      </c>
      <c r="K13" s="741"/>
      <c r="L13" s="741"/>
      <c r="M13" s="738"/>
      <c r="N13" s="738"/>
      <c r="O13" s="741"/>
      <c r="P13" s="741"/>
      <c r="Q13" s="754"/>
      <c r="R13" s="742"/>
    </row>
    <row r="14" spans="1:18" ht="14.4" customHeight="1" x14ac:dyDescent="0.3">
      <c r="A14" s="737" t="s">
        <v>4147</v>
      </c>
      <c r="B14" s="738" t="s">
        <v>4148</v>
      </c>
      <c r="C14" s="738" t="s">
        <v>566</v>
      </c>
      <c r="D14" s="738" t="s">
        <v>4149</v>
      </c>
      <c r="E14" s="738" t="s">
        <v>4162</v>
      </c>
      <c r="F14" s="738" t="s">
        <v>4163</v>
      </c>
      <c r="G14" s="741">
        <v>1.4</v>
      </c>
      <c r="H14" s="741">
        <v>221.24</v>
      </c>
      <c r="I14" s="738">
        <v>3.1248587570621473</v>
      </c>
      <c r="J14" s="738">
        <v>158.02857142857144</v>
      </c>
      <c r="K14" s="741">
        <v>0.4</v>
      </c>
      <c r="L14" s="741">
        <v>70.8</v>
      </c>
      <c r="M14" s="738">
        <v>1</v>
      </c>
      <c r="N14" s="738">
        <v>176.99999999999997</v>
      </c>
      <c r="O14" s="741"/>
      <c r="P14" s="741"/>
      <c r="Q14" s="754"/>
      <c r="R14" s="742"/>
    </row>
    <row r="15" spans="1:18" ht="14.4" customHeight="1" x14ac:dyDescent="0.3">
      <c r="A15" s="737" t="s">
        <v>4147</v>
      </c>
      <c r="B15" s="738" t="s">
        <v>4148</v>
      </c>
      <c r="C15" s="738" t="s">
        <v>566</v>
      </c>
      <c r="D15" s="738" t="s">
        <v>4149</v>
      </c>
      <c r="E15" s="738" t="s">
        <v>4164</v>
      </c>
      <c r="F15" s="738" t="s">
        <v>1042</v>
      </c>
      <c r="G15" s="741">
        <v>0.2</v>
      </c>
      <c r="H15" s="741">
        <v>15.6</v>
      </c>
      <c r="I15" s="738">
        <v>1</v>
      </c>
      <c r="J15" s="738">
        <v>78</v>
      </c>
      <c r="K15" s="741">
        <v>0.2</v>
      </c>
      <c r="L15" s="741">
        <v>15.6</v>
      </c>
      <c r="M15" s="738">
        <v>1</v>
      </c>
      <c r="N15" s="738">
        <v>78</v>
      </c>
      <c r="O15" s="741">
        <v>1.3800000000000003</v>
      </c>
      <c r="P15" s="741">
        <v>107.63999999999999</v>
      </c>
      <c r="Q15" s="754">
        <v>6.8999999999999995</v>
      </c>
      <c r="R15" s="742">
        <v>77.999999999999972</v>
      </c>
    </row>
    <row r="16" spans="1:18" ht="14.4" customHeight="1" x14ac:dyDescent="0.3">
      <c r="A16" s="737" t="s">
        <v>4147</v>
      </c>
      <c r="B16" s="738" t="s">
        <v>4148</v>
      </c>
      <c r="C16" s="738" t="s">
        <v>566</v>
      </c>
      <c r="D16" s="738" t="s">
        <v>4149</v>
      </c>
      <c r="E16" s="738" t="s">
        <v>4165</v>
      </c>
      <c r="F16" s="738" t="s">
        <v>778</v>
      </c>
      <c r="G16" s="741">
        <v>0.1</v>
      </c>
      <c r="H16" s="741">
        <v>7.07</v>
      </c>
      <c r="I16" s="738">
        <v>0.125</v>
      </c>
      <c r="J16" s="738">
        <v>70.7</v>
      </c>
      <c r="K16" s="741">
        <v>0.8</v>
      </c>
      <c r="L16" s="741">
        <v>56.56</v>
      </c>
      <c r="M16" s="738">
        <v>1</v>
      </c>
      <c r="N16" s="738">
        <v>70.7</v>
      </c>
      <c r="O16" s="741">
        <v>1.8000000000000005</v>
      </c>
      <c r="P16" s="741">
        <v>127.25999999999999</v>
      </c>
      <c r="Q16" s="754">
        <v>2.2499999999999996</v>
      </c>
      <c r="R16" s="742">
        <v>70.699999999999974</v>
      </c>
    </row>
    <row r="17" spans="1:18" ht="14.4" customHeight="1" x14ac:dyDescent="0.3">
      <c r="A17" s="737" t="s">
        <v>4147</v>
      </c>
      <c r="B17" s="738" t="s">
        <v>4148</v>
      </c>
      <c r="C17" s="738" t="s">
        <v>566</v>
      </c>
      <c r="D17" s="738" t="s">
        <v>4149</v>
      </c>
      <c r="E17" s="738" t="s">
        <v>4166</v>
      </c>
      <c r="F17" s="738" t="s">
        <v>4167</v>
      </c>
      <c r="G17" s="741"/>
      <c r="H17" s="741"/>
      <c r="I17" s="738"/>
      <c r="J17" s="738"/>
      <c r="K17" s="741"/>
      <c r="L17" s="741"/>
      <c r="M17" s="738"/>
      <c r="N17" s="738"/>
      <c r="O17" s="741">
        <v>0.1</v>
      </c>
      <c r="P17" s="741">
        <v>6.97</v>
      </c>
      <c r="Q17" s="754"/>
      <c r="R17" s="742">
        <v>69.699999999999989</v>
      </c>
    </row>
    <row r="18" spans="1:18" ht="14.4" customHeight="1" x14ac:dyDescent="0.3">
      <c r="A18" s="737" t="s">
        <v>4147</v>
      </c>
      <c r="B18" s="738" t="s">
        <v>4148</v>
      </c>
      <c r="C18" s="738" t="s">
        <v>566</v>
      </c>
      <c r="D18" s="738" t="s">
        <v>4149</v>
      </c>
      <c r="E18" s="738" t="s">
        <v>4168</v>
      </c>
      <c r="F18" s="738" t="s">
        <v>1155</v>
      </c>
      <c r="G18" s="741">
        <v>2.4</v>
      </c>
      <c r="H18" s="741">
        <v>1414.92</v>
      </c>
      <c r="I18" s="738">
        <v>0.77742857142857147</v>
      </c>
      <c r="J18" s="738">
        <v>589.55000000000007</v>
      </c>
      <c r="K18" s="741">
        <v>2.8000000000000003</v>
      </c>
      <c r="L18" s="741">
        <v>1820</v>
      </c>
      <c r="M18" s="738">
        <v>1</v>
      </c>
      <c r="N18" s="738">
        <v>649.99999999999989</v>
      </c>
      <c r="O18" s="741">
        <v>2.6199999999999997</v>
      </c>
      <c r="P18" s="741">
        <v>1703</v>
      </c>
      <c r="Q18" s="754">
        <v>0.93571428571428572</v>
      </c>
      <c r="R18" s="742">
        <v>650.00000000000011</v>
      </c>
    </row>
    <row r="19" spans="1:18" ht="14.4" customHeight="1" x14ac:dyDescent="0.3">
      <c r="A19" s="737" t="s">
        <v>4147</v>
      </c>
      <c r="B19" s="738" t="s">
        <v>4148</v>
      </c>
      <c r="C19" s="738" t="s">
        <v>566</v>
      </c>
      <c r="D19" s="738" t="s">
        <v>4149</v>
      </c>
      <c r="E19" s="738" t="s">
        <v>4169</v>
      </c>
      <c r="F19" s="738" t="s">
        <v>4170</v>
      </c>
      <c r="G19" s="741">
        <v>8</v>
      </c>
      <c r="H19" s="741">
        <v>169.04</v>
      </c>
      <c r="I19" s="738">
        <v>4</v>
      </c>
      <c r="J19" s="738">
        <v>21.13</v>
      </c>
      <c r="K19" s="741">
        <v>2</v>
      </c>
      <c r="L19" s="741">
        <v>42.26</v>
      </c>
      <c r="M19" s="738">
        <v>1</v>
      </c>
      <c r="N19" s="738">
        <v>21.13</v>
      </c>
      <c r="O19" s="741"/>
      <c r="P19" s="741"/>
      <c r="Q19" s="754"/>
      <c r="R19" s="742"/>
    </row>
    <row r="20" spans="1:18" ht="14.4" customHeight="1" x14ac:dyDescent="0.3">
      <c r="A20" s="737" t="s">
        <v>4147</v>
      </c>
      <c r="B20" s="738" t="s">
        <v>4148</v>
      </c>
      <c r="C20" s="738" t="s">
        <v>566</v>
      </c>
      <c r="D20" s="738" t="s">
        <v>4149</v>
      </c>
      <c r="E20" s="738" t="s">
        <v>4171</v>
      </c>
      <c r="F20" s="738" t="s">
        <v>4172</v>
      </c>
      <c r="G20" s="741">
        <v>0.4</v>
      </c>
      <c r="H20" s="741">
        <v>20.56</v>
      </c>
      <c r="I20" s="738">
        <v>2</v>
      </c>
      <c r="J20" s="738">
        <v>51.399999999999991</v>
      </c>
      <c r="K20" s="741">
        <v>0.2</v>
      </c>
      <c r="L20" s="741">
        <v>10.28</v>
      </c>
      <c r="M20" s="738">
        <v>1</v>
      </c>
      <c r="N20" s="738">
        <v>51.399999999999991</v>
      </c>
      <c r="O20" s="741"/>
      <c r="P20" s="741"/>
      <c r="Q20" s="754"/>
      <c r="R20" s="742"/>
    </row>
    <row r="21" spans="1:18" ht="14.4" customHeight="1" x14ac:dyDescent="0.3">
      <c r="A21" s="737" t="s">
        <v>4147</v>
      </c>
      <c r="B21" s="738" t="s">
        <v>4148</v>
      </c>
      <c r="C21" s="738" t="s">
        <v>566</v>
      </c>
      <c r="D21" s="738" t="s">
        <v>4149</v>
      </c>
      <c r="E21" s="738" t="s">
        <v>4173</v>
      </c>
      <c r="F21" s="738" t="s">
        <v>590</v>
      </c>
      <c r="G21" s="741">
        <v>0.12000000000000001</v>
      </c>
      <c r="H21" s="741">
        <v>21.66</v>
      </c>
      <c r="I21" s="738">
        <v>8.913580246913579</v>
      </c>
      <c r="J21" s="738">
        <v>180.5</v>
      </c>
      <c r="K21" s="741">
        <v>0.02</v>
      </c>
      <c r="L21" s="741">
        <v>2.4300000000000002</v>
      </c>
      <c r="M21" s="738">
        <v>1</v>
      </c>
      <c r="N21" s="738">
        <v>121.5</v>
      </c>
      <c r="O21" s="741">
        <v>2.02</v>
      </c>
      <c r="P21" s="741">
        <v>245.97</v>
      </c>
      <c r="Q21" s="754">
        <v>101.22222222222221</v>
      </c>
      <c r="R21" s="742">
        <v>121.76732673267327</v>
      </c>
    </row>
    <row r="22" spans="1:18" ht="14.4" customHeight="1" x14ac:dyDescent="0.3">
      <c r="A22" s="737" t="s">
        <v>4147</v>
      </c>
      <c r="B22" s="738" t="s">
        <v>4148</v>
      </c>
      <c r="C22" s="738" t="s">
        <v>566</v>
      </c>
      <c r="D22" s="738" t="s">
        <v>4149</v>
      </c>
      <c r="E22" s="738" t="s">
        <v>4174</v>
      </c>
      <c r="F22" s="738" t="s">
        <v>590</v>
      </c>
      <c r="G22" s="741">
        <v>0.42000000000000004</v>
      </c>
      <c r="H22" s="741">
        <v>125.3</v>
      </c>
      <c r="I22" s="738">
        <v>6.9379844961240309</v>
      </c>
      <c r="J22" s="738">
        <v>298.33333333333331</v>
      </c>
      <c r="K22" s="741">
        <v>0.09</v>
      </c>
      <c r="L22" s="741">
        <v>18.059999999999999</v>
      </c>
      <c r="M22" s="738">
        <v>1</v>
      </c>
      <c r="N22" s="738">
        <v>200.66666666666666</v>
      </c>
      <c r="O22" s="741">
        <v>0.06</v>
      </c>
      <c r="P22" s="741">
        <v>12.04</v>
      </c>
      <c r="Q22" s="754">
        <v>0.66666666666666663</v>
      </c>
      <c r="R22" s="742">
        <v>200.66666666666666</v>
      </c>
    </row>
    <row r="23" spans="1:18" ht="14.4" customHeight="1" x14ac:dyDescent="0.3">
      <c r="A23" s="737" t="s">
        <v>4147</v>
      </c>
      <c r="B23" s="738" t="s">
        <v>4148</v>
      </c>
      <c r="C23" s="738" t="s">
        <v>566</v>
      </c>
      <c r="D23" s="738" t="s">
        <v>4149</v>
      </c>
      <c r="E23" s="738" t="s">
        <v>4175</v>
      </c>
      <c r="F23" s="738" t="s">
        <v>590</v>
      </c>
      <c r="G23" s="741">
        <v>3.8</v>
      </c>
      <c r="H23" s="741">
        <v>1374.0800000000002</v>
      </c>
      <c r="I23" s="738">
        <v>1.1759852796439731</v>
      </c>
      <c r="J23" s="738">
        <v>361.60000000000008</v>
      </c>
      <c r="K23" s="741">
        <v>4.8</v>
      </c>
      <c r="L23" s="741">
        <v>1168.4499999999998</v>
      </c>
      <c r="M23" s="738">
        <v>1</v>
      </c>
      <c r="N23" s="738">
        <v>243.42708333333331</v>
      </c>
      <c r="O23" s="741">
        <v>6.3999999999999995</v>
      </c>
      <c r="P23" s="741">
        <v>1559.04</v>
      </c>
      <c r="Q23" s="754">
        <v>1.3342804570157047</v>
      </c>
      <c r="R23" s="742">
        <v>243.60000000000002</v>
      </c>
    </row>
    <row r="24" spans="1:18" ht="14.4" customHeight="1" x14ac:dyDescent="0.3">
      <c r="A24" s="737" t="s">
        <v>4147</v>
      </c>
      <c r="B24" s="738" t="s">
        <v>4148</v>
      </c>
      <c r="C24" s="738" t="s">
        <v>566</v>
      </c>
      <c r="D24" s="738" t="s">
        <v>4149</v>
      </c>
      <c r="E24" s="738" t="s">
        <v>4176</v>
      </c>
      <c r="F24" s="738" t="s">
        <v>2186</v>
      </c>
      <c r="G24" s="741">
        <v>1.5</v>
      </c>
      <c r="H24" s="741">
        <v>56.25</v>
      </c>
      <c r="I24" s="738">
        <v>1.0714285714285714</v>
      </c>
      <c r="J24" s="738">
        <v>37.5</v>
      </c>
      <c r="K24" s="741">
        <v>1.4000000000000001</v>
      </c>
      <c r="L24" s="741">
        <v>52.5</v>
      </c>
      <c r="M24" s="738">
        <v>1</v>
      </c>
      <c r="N24" s="738">
        <v>37.499999999999993</v>
      </c>
      <c r="O24" s="741">
        <v>2.4000000000000004</v>
      </c>
      <c r="P24" s="741">
        <v>90.05</v>
      </c>
      <c r="Q24" s="754">
        <v>1.7152380952380952</v>
      </c>
      <c r="R24" s="742">
        <v>37.520833333333329</v>
      </c>
    </row>
    <row r="25" spans="1:18" ht="14.4" customHeight="1" x14ac:dyDescent="0.3">
      <c r="A25" s="737" t="s">
        <v>4147</v>
      </c>
      <c r="B25" s="738" t="s">
        <v>4148</v>
      </c>
      <c r="C25" s="738" t="s">
        <v>566</v>
      </c>
      <c r="D25" s="738" t="s">
        <v>4149</v>
      </c>
      <c r="E25" s="738" t="s">
        <v>4177</v>
      </c>
      <c r="F25" s="738" t="s">
        <v>1791</v>
      </c>
      <c r="G25" s="741">
        <v>0.4</v>
      </c>
      <c r="H25" s="741">
        <v>226.6</v>
      </c>
      <c r="I25" s="738"/>
      <c r="J25" s="738">
        <v>566.5</v>
      </c>
      <c r="K25" s="741"/>
      <c r="L25" s="741"/>
      <c r="M25" s="738"/>
      <c r="N25" s="738"/>
      <c r="O25" s="741"/>
      <c r="P25" s="741"/>
      <c r="Q25" s="754"/>
      <c r="R25" s="742"/>
    </row>
    <row r="26" spans="1:18" ht="14.4" customHeight="1" x14ac:dyDescent="0.3">
      <c r="A26" s="737" t="s">
        <v>4147</v>
      </c>
      <c r="B26" s="738" t="s">
        <v>4148</v>
      </c>
      <c r="C26" s="738" t="s">
        <v>566</v>
      </c>
      <c r="D26" s="738" t="s">
        <v>4178</v>
      </c>
      <c r="E26" s="738" t="s">
        <v>4179</v>
      </c>
      <c r="F26" s="738" t="s">
        <v>4180</v>
      </c>
      <c r="G26" s="741"/>
      <c r="H26" s="741"/>
      <c r="I26" s="738"/>
      <c r="J26" s="738"/>
      <c r="K26" s="741"/>
      <c r="L26" s="741"/>
      <c r="M26" s="738"/>
      <c r="N26" s="738"/>
      <c r="O26" s="741">
        <v>4</v>
      </c>
      <c r="P26" s="741">
        <v>970.56</v>
      </c>
      <c r="Q26" s="754"/>
      <c r="R26" s="742">
        <v>242.64</v>
      </c>
    </row>
    <row r="27" spans="1:18" ht="14.4" customHeight="1" x14ac:dyDescent="0.3">
      <c r="A27" s="737" t="s">
        <v>4147</v>
      </c>
      <c r="B27" s="738" t="s">
        <v>4148</v>
      </c>
      <c r="C27" s="738" t="s">
        <v>566</v>
      </c>
      <c r="D27" s="738" t="s">
        <v>4178</v>
      </c>
      <c r="E27" s="738" t="s">
        <v>4181</v>
      </c>
      <c r="F27" s="738" t="s">
        <v>4182</v>
      </c>
      <c r="G27" s="741">
        <v>1</v>
      </c>
      <c r="H27" s="741">
        <v>242.64</v>
      </c>
      <c r="I27" s="738">
        <v>0.04</v>
      </c>
      <c r="J27" s="738">
        <v>242.64</v>
      </c>
      <c r="K27" s="741">
        <v>25</v>
      </c>
      <c r="L27" s="741">
        <v>6065.9999999999991</v>
      </c>
      <c r="M27" s="738">
        <v>1</v>
      </c>
      <c r="N27" s="738">
        <v>242.63999999999996</v>
      </c>
      <c r="O27" s="741">
        <v>19</v>
      </c>
      <c r="P27" s="741">
        <v>4610.16</v>
      </c>
      <c r="Q27" s="754">
        <v>0.76000000000000012</v>
      </c>
      <c r="R27" s="742">
        <v>242.64</v>
      </c>
    </row>
    <row r="28" spans="1:18" ht="14.4" customHeight="1" x14ac:dyDescent="0.3">
      <c r="A28" s="737" t="s">
        <v>4147</v>
      </c>
      <c r="B28" s="738" t="s">
        <v>4148</v>
      </c>
      <c r="C28" s="738" t="s">
        <v>566</v>
      </c>
      <c r="D28" s="738" t="s">
        <v>4178</v>
      </c>
      <c r="E28" s="738" t="s">
        <v>4183</v>
      </c>
      <c r="F28" s="738" t="s">
        <v>4184</v>
      </c>
      <c r="G28" s="741"/>
      <c r="H28" s="741"/>
      <c r="I28" s="738"/>
      <c r="J28" s="738"/>
      <c r="K28" s="741">
        <v>2</v>
      </c>
      <c r="L28" s="741">
        <v>485.28</v>
      </c>
      <c r="M28" s="738">
        <v>1</v>
      </c>
      <c r="N28" s="738">
        <v>242.64</v>
      </c>
      <c r="O28" s="741">
        <v>2</v>
      </c>
      <c r="P28" s="741">
        <v>485.28</v>
      </c>
      <c r="Q28" s="754">
        <v>1</v>
      </c>
      <c r="R28" s="742">
        <v>242.64</v>
      </c>
    </row>
    <row r="29" spans="1:18" ht="14.4" customHeight="1" x14ac:dyDescent="0.3">
      <c r="A29" s="737" t="s">
        <v>4147</v>
      </c>
      <c r="B29" s="738" t="s">
        <v>4148</v>
      </c>
      <c r="C29" s="738" t="s">
        <v>566</v>
      </c>
      <c r="D29" s="738" t="s">
        <v>4178</v>
      </c>
      <c r="E29" s="738" t="s">
        <v>4185</v>
      </c>
      <c r="F29" s="738" t="s">
        <v>4186</v>
      </c>
      <c r="G29" s="741">
        <v>8</v>
      </c>
      <c r="H29" s="741">
        <v>3112</v>
      </c>
      <c r="I29" s="738"/>
      <c r="J29" s="738">
        <v>389</v>
      </c>
      <c r="K29" s="741"/>
      <c r="L29" s="741"/>
      <c r="M29" s="738"/>
      <c r="N29" s="738"/>
      <c r="O29" s="741"/>
      <c r="P29" s="741"/>
      <c r="Q29" s="754"/>
      <c r="R29" s="742"/>
    </row>
    <row r="30" spans="1:18" ht="14.4" customHeight="1" x14ac:dyDescent="0.3">
      <c r="A30" s="737" t="s">
        <v>4147</v>
      </c>
      <c r="B30" s="738" t="s">
        <v>4148</v>
      </c>
      <c r="C30" s="738" t="s">
        <v>566</v>
      </c>
      <c r="D30" s="738" t="s">
        <v>4178</v>
      </c>
      <c r="E30" s="738" t="s">
        <v>4187</v>
      </c>
      <c r="F30" s="738" t="s">
        <v>4186</v>
      </c>
      <c r="G30" s="741">
        <v>57</v>
      </c>
      <c r="H30" s="741">
        <v>25593</v>
      </c>
      <c r="I30" s="738">
        <v>1.3444985251124879</v>
      </c>
      <c r="J30" s="738">
        <v>449</v>
      </c>
      <c r="K30" s="741">
        <v>42.4</v>
      </c>
      <c r="L30" s="741">
        <v>19035.350000000002</v>
      </c>
      <c r="M30" s="738">
        <v>1</v>
      </c>
      <c r="N30" s="738">
        <v>448.94693396226421</v>
      </c>
      <c r="O30" s="741">
        <v>73</v>
      </c>
      <c r="P30" s="741">
        <v>32777</v>
      </c>
      <c r="Q30" s="754">
        <v>1.7219016198809056</v>
      </c>
      <c r="R30" s="742">
        <v>449</v>
      </c>
    </row>
    <row r="31" spans="1:18" ht="14.4" customHeight="1" x14ac:dyDescent="0.3">
      <c r="A31" s="737" t="s">
        <v>4147</v>
      </c>
      <c r="B31" s="738" t="s">
        <v>4148</v>
      </c>
      <c r="C31" s="738" t="s">
        <v>566</v>
      </c>
      <c r="D31" s="738" t="s">
        <v>4178</v>
      </c>
      <c r="E31" s="738" t="s">
        <v>4188</v>
      </c>
      <c r="F31" s="738" t="s">
        <v>4186</v>
      </c>
      <c r="G31" s="741">
        <v>22</v>
      </c>
      <c r="H31" s="741">
        <v>11000</v>
      </c>
      <c r="I31" s="738">
        <v>0.81345904973192829</v>
      </c>
      <c r="J31" s="738">
        <v>500</v>
      </c>
      <c r="K31" s="741">
        <v>27.05</v>
      </c>
      <c r="L31" s="741">
        <v>13522.5</v>
      </c>
      <c r="M31" s="738">
        <v>1</v>
      </c>
      <c r="N31" s="738">
        <v>499.90757855822551</v>
      </c>
      <c r="O31" s="741">
        <v>24</v>
      </c>
      <c r="P31" s="741">
        <v>12000</v>
      </c>
      <c r="Q31" s="754">
        <v>0.88740987243483083</v>
      </c>
      <c r="R31" s="742">
        <v>500</v>
      </c>
    </row>
    <row r="32" spans="1:18" ht="14.4" customHeight="1" x14ac:dyDescent="0.3">
      <c r="A32" s="737" t="s">
        <v>4147</v>
      </c>
      <c r="B32" s="738" t="s">
        <v>4148</v>
      </c>
      <c r="C32" s="738" t="s">
        <v>566</v>
      </c>
      <c r="D32" s="738" t="s">
        <v>4144</v>
      </c>
      <c r="E32" s="738" t="s">
        <v>4189</v>
      </c>
      <c r="F32" s="738" t="s">
        <v>4190</v>
      </c>
      <c r="G32" s="741">
        <v>30</v>
      </c>
      <c r="H32" s="741">
        <v>2220</v>
      </c>
      <c r="I32" s="738">
        <v>2.5874125874125875</v>
      </c>
      <c r="J32" s="738">
        <v>74</v>
      </c>
      <c r="K32" s="741">
        <v>11</v>
      </c>
      <c r="L32" s="741">
        <v>858</v>
      </c>
      <c r="M32" s="738">
        <v>1</v>
      </c>
      <c r="N32" s="738">
        <v>78</v>
      </c>
      <c r="O32" s="741">
        <v>30</v>
      </c>
      <c r="P32" s="741">
        <v>2340</v>
      </c>
      <c r="Q32" s="754">
        <v>2.7272727272727271</v>
      </c>
      <c r="R32" s="742">
        <v>78</v>
      </c>
    </row>
    <row r="33" spans="1:18" ht="14.4" customHeight="1" x14ac:dyDescent="0.3">
      <c r="A33" s="737" t="s">
        <v>4147</v>
      </c>
      <c r="B33" s="738" t="s">
        <v>4148</v>
      </c>
      <c r="C33" s="738" t="s">
        <v>566</v>
      </c>
      <c r="D33" s="738" t="s">
        <v>4144</v>
      </c>
      <c r="E33" s="738" t="s">
        <v>4191</v>
      </c>
      <c r="F33" s="738" t="s">
        <v>4192</v>
      </c>
      <c r="G33" s="741">
        <v>360</v>
      </c>
      <c r="H33" s="741">
        <v>51840</v>
      </c>
      <c r="I33" s="738">
        <v>1.0567514677103718</v>
      </c>
      <c r="J33" s="738">
        <v>144</v>
      </c>
      <c r="K33" s="741">
        <v>336</v>
      </c>
      <c r="L33" s="741">
        <v>49056</v>
      </c>
      <c r="M33" s="738">
        <v>1</v>
      </c>
      <c r="N33" s="738">
        <v>146</v>
      </c>
      <c r="O33" s="741">
        <v>499</v>
      </c>
      <c r="P33" s="741">
        <v>73353</v>
      </c>
      <c r="Q33" s="754">
        <v>1.4952910958904109</v>
      </c>
      <c r="R33" s="742">
        <v>147</v>
      </c>
    </row>
    <row r="34" spans="1:18" ht="14.4" customHeight="1" x14ac:dyDescent="0.3">
      <c r="A34" s="737" t="s">
        <v>4147</v>
      </c>
      <c r="B34" s="738" t="s">
        <v>4148</v>
      </c>
      <c r="C34" s="738" t="s">
        <v>566</v>
      </c>
      <c r="D34" s="738" t="s">
        <v>4144</v>
      </c>
      <c r="E34" s="738" t="s">
        <v>4193</v>
      </c>
      <c r="F34" s="738" t="s">
        <v>4194</v>
      </c>
      <c r="G34" s="741">
        <v>163</v>
      </c>
      <c r="H34" s="741">
        <v>5705</v>
      </c>
      <c r="I34" s="738">
        <v>1.0633737185461323</v>
      </c>
      <c r="J34" s="738">
        <v>35</v>
      </c>
      <c r="K34" s="741">
        <v>145</v>
      </c>
      <c r="L34" s="741">
        <v>5365</v>
      </c>
      <c r="M34" s="738">
        <v>1</v>
      </c>
      <c r="N34" s="738">
        <v>37</v>
      </c>
      <c r="O34" s="741">
        <v>169</v>
      </c>
      <c r="P34" s="741">
        <v>6253</v>
      </c>
      <c r="Q34" s="754">
        <v>1.1655172413793105</v>
      </c>
      <c r="R34" s="742">
        <v>37</v>
      </c>
    </row>
    <row r="35" spans="1:18" ht="14.4" customHeight="1" x14ac:dyDescent="0.3">
      <c r="A35" s="737" t="s">
        <v>4147</v>
      </c>
      <c r="B35" s="738" t="s">
        <v>4148</v>
      </c>
      <c r="C35" s="738" t="s">
        <v>566</v>
      </c>
      <c r="D35" s="738" t="s">
        <v>4144</v>
      </c>
      <c r="E35" s="738" t="s">
        <v>4195</v>
      </c>
      <c r="F35" s="738" t="s">
        <v>4196</v>
      </c>
      <c r="G35" s="741">
        <v>11</v>
      </c>
      <c r="H35" s="741">
        <v>1210</v>
      </c>
      <c r="I35" s="738">
        <v>1.4901477832512315</v>
      </c>
      <c r="J35" s="738">
        <v>110</v>
      </c>
      <c r="K35" s="741">
        <v>7</v>
      </c>
      <c r="L35" s="741">
        <v>812</v>
      </c>
      <c r="M35" s="738">
        <v>1</v>
      </c>
      <c r="N35" s="738">
        <v>116</v>
      </c>
      <c r="O35" s="741">
        <v>10</v>
      </c>
      <c r="P35" s="741">
        <v>1160</v>
      </c>
      <c r="Q35" s="754">
        <v>1.4285714285714286</v>
      </c>
      <c r="R35" s="742">
        <v>116</v>
      </c>
    </row>
    <row r="36" spans="1:18" ht="14.4" customHeight="1" x14ac:dyDescent="0.3">
      <c r="A36" s="737" t="s">
        <v>4147</v>
      </c>
      <c r="B36" s="738" t="s">
        <v>4148</v>
      </c>
      <c r="C36" s="738" t="s">
        <v>566</v>
      </c>
      <c r="D36" s="738" t="s">
        <v>4144</v>
      </c>
      <c r="E36" s="738" t="s">
        <v>4197</v>
      </c>
      <c r="F36" s="738" t="s">
        <v>4198</v>
      </c>
      <c r="G36" s="741">
        <v>25</v>
      </c>
      <c r="H36" s="741">
        <v>3075</v>
      </c>
      <c r="I36" s="738">
        <v>0.99321705426356588</v>
      </c>
      <c r="J36" s="738">
        <v>123</v>
      </c>
      <c r="K36" s="741">
        <v>24</v>
      </c>
      <c r="L36" s="741">
        <v>3096</v>
      </c>
      <c r="M36" s="738">
        <v>1</v>
      </c>
      <c r="N36" s="738">
        <v>129</v>
      </c>
      <c r="O36" s="741">
        <v>63</v>
      </c>
      <c r="P36" s="741">
        <v>8127</v>
      </c>
      <c r="Q36" s="754">
        <v>2.625</v>
      </c>
      <c r="R36" s="742">
        <v>129</v>
      </c>
    </row>
    <row r="37" spans="1:18" ht="14.4" customHeight="1" x14ac:dyDescent="0.3">
      <c r="A37" s="737" t="s">
        <v>4147</v>
      </c>
      <c r="B37" s="738" t="s">
        <v>4148</v>
      </c>
      <c r="C37" s="738" t="s">
        <v>566</v>
      </c>
      <c r="D37" s="738" t="s">
        <v>4144</v>
      </c>
      <c r="E37" s="738" t="s">
        <v>4199</v>
      </c>
      <c r="F37" s="738" t="s">
        <v>4200</v>
      </c>
      <c r="G37" s="741">
        <v>1596</v>
      </c>
      <c r="H37" s="741">
        <v>375060</v>
      </c>
      <c r="I37" s="738">
        <v>0.93566872148226132</v>
      </c>
      <c r="J37" s="738">
        <v>235</v>
      </c>
      <c r="K37" s="741">
        <v>1597</v>
      </c>
      <c r="L37" s="741">
        <v>400847</v>
      </c>
      <c r="M37" s="738">
        <v>1</v>
      </c>
      <c r="N37" s="738">
        <v>251</v>
      </c>
      <c r="O37" s="741">
        <v>1752</v>
      </c>
      <c r="P37" s="741">
        <v>439752</v>
      </c>
      <c r="Q37" s="754">
        <v>1.0970569818409517</v>
      </c>
      <c r="R37" s="742">
        <v>251</v>
      </c>
    </row>
    <row r="38" spans="1:18" ht="14.4" customHeight="1" x14ac:dyDescent="0.3">
      <c r="A38" s="737" t="s">
        <v>4147</v>
      </c>
      <c r="B38" s="738" t="s">
        <v>4148</v>
      </c>
      <c r="C38" s="738" t="s">
        <v>566</v>
      </c>
      <c r="D38" s="738" t="s">
        <v>4144</v>
      </c>
      <c r="E38" s="738" t="s">
        <v>4201</v>
      </c>
      <c r="F38" s="738" t="s">
        <v>4202</v>
      </c>
      <c r="G38" s="741">
        <v>60</v>
      </c>
      <c r="H38" s="741">
        <v>39180</v>
      </c>
      <c r="I38" s="738">
        <v>0.8733059914407989</v>
      </c>
      <c r="J38" s="738">
        <v>653</v>
      </c>
      <c r="K38" s="741">
        <v>64</v>
      </c>
      <c r="L38" s="741">
        <v>44864</v>
      </c>
      <c r="M38" s="738">
        <v>1</v>
      </c>
      <c r="N38" s="738">
        <v>701</v>
      </c>
      <c r="O38" s="741">
        <v>82</v>
      </c>
      <c r="P38" s="741">
        <v>57482</v>
      </c>
      <c r="Q38" s="754">
        <v>1.28125</v>
      </c>
      <c r="R38" s="742">
        <v>701</v>
      </c>
    </row>
    <row r="39" spans="1:18" ht="14.4" customHeight="1" x14ac:dyDescent="0.3">
      <c r="A39" s="737" t="s">
        <v>4147</v>
      </c>
      <c r="B39" s="738" t="s">
        <v>4148</v>
      </c>
      <c r="C39" s="738" t="s">
        <v>566</v>
      </c>
      <c r="D39" s="738" t="s">
        <v>4144</v>
      </c>
      <c r="E39" s="738" t="s">
        <v>4203</v>
      </c>
      <c r="F39" s="738" t="s">
        <v>4204</v>
      </c>
      <c r="G39" s="741"/>
      <c r="H39" s="741"/>
      <c r="I39" s="738"/>
      <c r="J39" s="738"/>
      <c r="K39" s="741">
        <v>1</v>
      </c>
      <c r="L39" s="741">
        <v>354</v>
      </c>
      <c r="M39" s="738">
        <v>1</v>
      </c>
      <c r="N39" s="738">
        <v>354</v>
      </c>
      <c r="O39" s="741">
        <v>1</v>
      </c>
      <c r="P39" s="741">
        <v>355</v>
      </c>
      <c r="Q39" s="754">
        <v>1.0028248587570621</v>
      </c>
      <c r="R39" s="742">
        <v>355</v>
      </c>
    </row>
    <row r="40" spans="1:18" ht="14.4" customHeight="1" x14ac:dyDescent="0.3">
      <c r="A40" s="737" t="s">
        <v>4147</v>
      </c>
      <c r="B40" s="738" t="s">
        <v>4148</v>
      </c>
      <c r="C40" s="738" t="s">
        <v>566</v>
      </c>
      <c r="D40" s="738" t="s">
        <v>4144</v>
      </c>
      <c r="E40" s="738" t="s">
        <v>4205</v>
      </c>
      <c r="F40" s="738" t="s">
        <v>4206</v>
      </c>
      <c r="G40" s="741">
        <v>494</v>
      </c>
      <c r="H40" s="741">
        <v>0</v>
      </c>
      <c r="I40" s="738">
        <v>0</v>
      </c>
      <c r="J40" s="738">
        <v>0</v>
      </c>
      <c r="K40" s="741">
        <v>355</v>
      </c>
      <c r="L40" s="741">
        <v>11833.35</v>
      </c>
      <c r="M40" s="738">
        <v>1</v>
      </c>
      <c r="N40" s="738">
        <v>33.33338028169014</v>
      </c>
      <c r="O40" s="741">
        <v>598</v>
      </c>
      <c r="P40" s="741">
        <v>19933.330000000002</v>
      </c>
      <c r="Q40" s="754">
        <v>1.6845043880219888</v>
      </c>
      <c r="R40" s="742">
        <v>33.333327759197324</v>
      </c>
    </row>
    <row r="41" spans="1:18" ht="14.4" customHeight="1" x14ac:dyDescent="0.3">
      <c r="A41" s="737" t="s">
        <v>4147</v>
      </c>
      <c r="B41" s="738" t="s">
        <v>4148</v>
      </c>
      <c r="C41" s="738" t="s">
        <v>566</v>
      </c>
      <c r="D41" s="738" t="s">
        <v>4144</v>
      </c>
      <c r="E41" s="738" t="s">
        <v>4207</v>
      </c>
      <c r="F41" s="738" t="s">
        <v>4208</v>
      </c>
      <c r="G41" s="741">
        <v>107</v>
      </c>
      <c r="H41" s="741">
        <v>11556</v>
      </c>
      <c r="I41" s="738">
        <v>1.0062695924764891</v>
      </c>
      <c r="J41" s="738">
        <v>108</v>
      </c>
      <c r="K41" s="741">
        <v>99</v>
      </c>
      <c r="L41" s="741">
        <v>11484</v>
      </c>
      <c r="M41" s="738">
        <v>1</v>
      </c>
      <c r="N41" s="738">
        <v>116</v>
      </c>
      <c r="O41" s="741">
        <v>92</v>
      </c>
      <c r="P41" s="741">
        <v>10672</v>
      </c>
      <c r="Q41" s="754">
        <v>0.92929292929292928</v>
      </c>
      <c r="R41" s="742">
        <v>116</v>
      </c>
    </row>
    <row r="42" spans="1:18" ht="14.4" customHeight="1" x14ac:dyDescent="0.3">
      <c r="A42" s="737" t="s">
        <v>4147</v>
      </c>
      <c r="B42" s="738" t="s">
        <v>4148</v>
      </c>
      <c r="C42" s="738" t="s">
        <v>566</v>
      </c>
      <c r="D42" s="738" t="s">
        <v>4144</v>
      </c>
      <c r="E42" s="738" t="s">
        <v>4209</v>
      </c>
      <c r="F42" s="738" t="s">
        <v>4210</v>
      </c>
      <c r="G42" s="741">
        <v>791</v>
      </c>
      <c r="H42" s="741">
        <v>90174</v>
      </c>
      <c r="I42" s="738">
        <v>1.0407894736842105</v>
      </c>
      <c r="J42" s="738">
        <v>114</v>
      </c>
      <c r="K42" s="741">
        <v>722</v>
      </c>
      <c r="L42" s="741">
        <v>86640</v>
      </c>
      <c r="M42" s="738">
        <v>1</v>
      </c>
      <c r="N42" s="738">
        <v>120</v>
      </c>
      <c r="O42" s="741">
        <v>1038</v>
      </c>
      <c r="P42" s="741">
        <v>124560</v>
      </c>
      <c r="Q42" s="754">
        <v>1.4376731301939059</v>
      </c>
      <c r="R42" s="742">
        <v>120</v>
      </c>
    </row>
    <row r="43" spans="1:18" ht="14.4" customHeight="1" x14ac:dyDescent="0.3">
      <c r="A43" s="737" t="s">
        <v>4147</v>
      </c>
      <c r="B43" s="738" t="s">
        <v>4148</v>
      </c>
      <c r="C43" s="738" t="s">
        <v>566</v>
      </c>
      <c r="D43" s="738" t="s">
        <v>4144</v>
      </c>
      <c r="E43" s="738" t="s">
        <v>4211</v>
      </c>
      <c r="F43" s="738" t="s">
        <v>4212</v>
      </c>
      <c r="G43" s="741">
        <v>3</v>
      </c>
      <c r="H43" s="741">
        <v>93</v>
      </c>
      <c r="I43" s="738">
        <v>0.96875</v>
      </c>
      <c r="J43" s="738">
        <v>31</v>
      </c>
      <c r="K43" s="741">
        <v>3</v>
      </c>
      <c r="L43" s="741">
        <v>96</v>
      </c>
      <c r="M43" s="738">
        <v>1</v>
      </c>
      <c r="N43" s="738">
        <v>32</v>
      </c>
      <c r="O43" s="741">
        <v>15</v>
      </c>
      <c r="P43" s="741">
        <v>480</v>
      </c>
      <c r="Q43" s="754">
        <v>5</v>
      </c>
      <c r="R43" s="742">
        <v>32</v>
      </c>
    </row>
    <row r="44" spans="1:18" ht="14.4" customHeight="1" x14ac:dyDescent="0.3">
      <c r="A44" s="737" t="s">
        <v>4147</v>
      </c>
      <c r="B44" s="738" t="s">
        <v>4148</v>
      </c>
      <c r="C44" s="738" t="s">
        <v>566</v>
      </c>
      <c r="D44" s="738" t="s">
        <v>4144</v>
      </c>
      <c r="E44" s="738" t="s">
        <v>4213</v>
      </c>
      <c r="F44" s="738" t="s">
        <v>4214</v>
      </c>
      <c r="G44" s="741">
        <v>1</v>
      </c>
      <c r="H44" s="741">
        <v>70</v>
      </c>
      <c r="I44" s="738">
        <v>0.23648648648648649</v>
      </c>
      <c r="J44" s="738">
        <v>70</v>
      </c>
      <c r="K44" s="741">
        <v>4</v>
      </c>
      <c r="L44" s="741">
        <v>296</v>
      </c>
      <c r="M44" s="738">
        <v>1</v>
      </c>
      <c r="N44" s="738">
        <v>74</v>
      </c>
      <c r="O44" s="741">
        <v>19</v>
      </c>
      <c r="P44" s="741">
        <v>1406</v>
      </c>
      <c r="Q44" s="754">
        <v>4.75</v>
      </c>
      <c r="R44" s="742">
        <v>74</v>
      </c>
    </row>
    <row r="45" spans="1:18" ht="14.4" customHeight="1" x14ac:dyDescent="0.3">
      <c r="A45" s="737" t="s">
        <v>4147</v>
      </c>
      <c r="B45" s="738" t="s">
        <v>4148</v>
      </c>
      <c r="C45" s="738" t="s">
        <v>566</v>
      </c>
      <c r="D45" s="738" t="s">
        <v>4144</v>
      </c>
      <c r="E45" s="738" t="s">
        <v>4215</v>
      </c>
      <c r="F45" s="738" t="s">
        <v>4216</v>
      </c>
      <c r="G45" s="741">
        <v>104</v>
      </c>
      <c r="H45" s="741">
        <v>8008</v>
      </c>
      <c r="I45" s="738">
        <v>1.1428571428571428</v>
      </c>
      <c r="J45" s="738">
        <v>77</v>
      </c>
      <c r="K45" s="741">
        <v>91</v>
      </c>
      <c r="L45" s="741">
        <v>7007</v>
      </c>
      <c r="M45" s="738">
        <v>1</v>
      </c>
      <c r="N45" s="738">
        <v>77</v>
      </c>
      <c r="O45" s="741">
        <v>131</v>
      </c>
      <c r="P45" s="741">
        <v>10087</v>
      </c>
      <c r="Q45" s="754">
        <v>1.4395604395604396</v>
      </c>
      <c r="R45" s="742">
        <v>77</v>
      </c>
    </row>
    <row r="46" spans="1:18" ht="14.4" customHeight="1" x14ac:dyDescent="0.3">
      <c r="A46" s="737" t="s">
        <v>4147</v>
      </c>
      <c r="B46" s="738" t="s">
        <v>4148</v>
      </c>
      <c r="C46" s="738" t="s">
        <v>566</v>
      </c>
      <c r="D46" s="738" t="s">
        <v>4144</v>
      </c>
      <c r="E46" s="738" t="s">
        <v>4217</v>
      </c>
      <c r="F46" s="738" t="s">
        <v>4218</v>
      </c>
      <c r="G46" s="741">
        <v>21</v>
      </c>
      <c r="H46" s="741">
        <v>12726</v>
      </c>
      <c r="I46" s="738">
        <v>1.2870145631067962</v>
      </c>
      <c r="J46" s="738">
        <v>606</v>
      </c>
      <c r="K46" s="741">
        <v>16</v>
      </c>
      <c r="L46" s="741">
        <v>9888</v>
      </c>
      <c r="M46" s="738">
        <v>1</v>
      </c>
      <c r="N46" s="738">
        <v>618</v>
      </c>
      <c r="O46" s="741">
        <v>16</v>
      </c>
      <c r="P46" s="741">
        <v>9904</v>
      </c>
      <c r="Q46" s="754">
        <v>1.0016181229773462</v>
      </c>
      <c r="R46" s="742">
        <v>619</v>
      </c>
    </row>
    <row r="47" spans="1:18" ht="14.4" customHeight="1" x14ac:dyDescent="0.3">
      <c r="A47" s="737" t="s">
        <v>4147</v>
      </c>
      <c r="B47" s="738" t="s">
        <v>4148</v>
      </c>
      <c r="C47" s="738" t="s">
        <v>566</v>
      </c>
      <c r="D47" s="738" t="s">
        <v>4144</v>
      </c>
      <c r="E47" s="738" t="s">
        <v>4219</v>
      </c>
      <c r="F47" s="738" t="s">
        <v>4220</v>
      </c>
      <c r="G47" s="741">
        <v>1</v>
      </c>
      <c r="H47" s="741">
        <v>365</v>
      </c>
      <c r="I47" s="738">
        <v>6.523681858802502E-2</v>
      </c>
      <c r="J47" s="738">
        <v>365</v>
      </c>
      <c r="K47" s="741">
        <v>15</v>
      </c>
      <c r="L47" s="741">
        <v>5595</v>
      </c>
      <c r="M47" s="738">
        <v>1</v>
      </c>
      <c r="N47" s="738">
        <v>373</v>
      </c>
      <c r="O47" s="741">
        <v>13</v>
      </c>
      <c r="P47" s="741">
        <v>4849</v>
      </c>
      <c r="Q47" s="754">
        <v>0.8666666666666667</v>
      </c>
      <c r="R47" s="742">
        <v>373</v>
      </c>
    </row>
    <row r="48" spans="1:18" ht="14.4" customHeight="1" x14ac:dyDescent="0.3">
      <c r="A48" s="737" t="s">
        <v>4147</v>
      </c>
      <c r="B48" s="738" t="s">
        <v>4148</v>
      </c>
      <c r="C48" s="738" t="s">
        <v>566</v>
      </c>
      <c r="D48" s="738" t="s">
        <v>4144</v>
      </c>
      <c r="E48" s="738" t="s">
        <v>4221</v>
      </c>
      <c r="F48" s="738" t="s">
        <v>4222</v>
      </c>
      <c r="G48" s="741">
        <v>434</v>
      </c>
      <c r="H48" s="741">
        <v>71610</v>
      </c>
      <c r="I48" s="738">
        <v>0.91533093028606494</v>
      </c>
      <c r="J48" s="738">
        <v>165</v>
      </c>
      <c r="K48" s="741">
        <v>442</v>
      </c>
      <c r="L48" s="741">
        <v>78234</v>
      </c>
      <c r="M48" s="738">
        <v>1</v>
      </c>
      <c r="N48" s="738">
        <v>177</v>
      </c>
      <c r="O48" s="741">
        <v>517</v>
      </c>
      <c r="P48" s="741">
        <v>91509</v>
      </c>
      <c r="Q48" s="754">
        <v>1.1696832579185521</v>
      </c>
      <c r="R48" s="742">
        <v>177</v>
      </c>
    </row>
    <row r="49" spans="1:18" ht="14.4" customHeight="1" x14ac:dyDescent="0.3">
      <c r="A49" s="737" t="s">
        <v>4147</v>
      </c>
      <c r="B49" s="738" t="s">
        <v>4148</v>
      </c>
      <c r="C49" s="738" t="s">
        <v>566</v>
      </c>
      <c r="D49" s="738" t="s">
        <v>4144</v>
      </c>
      <c r="E49" s="738" t="s">
        <v>4223</v>
      </c>
      <c r="F49" s="738" t="s">
        <v>4224</v>
      </c>
      <c r="G49" s="741">
        <v>22</v>
      </c>
      <c r="H49" s="741">
        <v>27720</v>
      </c>
      <c r="I49" s="738">
        <v>1.1257309941520468</v>
      </c>
      <c r="J49" s="738">
        <v>1260</v>
      </c>
      <c r="K49" s="741">
        <v>19</v>
      </c>
      <c r="L49" s="741">
        <v>24624</v>
      </c>
      <c r="M49" s="738">
        <v>1</v>
      </c>
      <c r="N49" s="738">
        <v>1296</v>
      </c>
      <c r="O49" s="741">
        <v>23</v>
      </c>
      <c r="P49" s="741">
        <v>29808</v>
      </c>
      <c r="Q49" s="754">
        <v>1.2105263157894737</v>
      </c>
      <c r="R49" s="742">
        <v>1296</v>
      </c>
    </row>
    <row r="50" spans="1:18" ht="14.4" customHeight="1" x14ac:dyDescent="0.3">
      <c r="A50" s="737" t="s">
        <v>4147</v>
      </c>
      <c r="B50" s="738" t="s">
        <v>4148</v>
      </c>
      <c r="C50" s="738" t="s">
        <v>574</v>
      </c>
      <c r="D50" s="738" t="s">
        <v>4144</v>
      </c>
      <c r="E50" s="738" t="s">
        <v>4199</v>
      </c>
      <c r="F50" s="738" t="s">
        <v>4200</v>
      </c>
      <c r="G50" s="741">
        <v>230</v>
      </c>
      <c r="H50" s="741">
        <v>54050</v>
      </c>
      <c r="I50" s="738">
        <v>0.77459944395081548</v>
      </c>
      <c r="J50" s="738">
        <v>235</v>
      </c>
      <c r="K50" s="741">
        <v>278</v>
      </c>
      <c r="L50" s="741">
        <v>69778</v>
      </c>
      <c r="M50" s="738">
        <v>1</v>
      </c>
      <c r="N50" s="738">
        <v>251</v>
      </c>
      <c r="O50" s="741">
        <v>326</v>
      </c>
      <c r="P50" s="741">
        <v>81826</v>
      </c>
      <c r="Q50" s="754">
        <v>1.1726618705035972</v>
      </c>
      <c r="R50" s="742">
        <v>251</v>
      </c>
    </row>
    <row r="51" spans="1:18" ht="14.4" customHeight="1" x14ac:dyDescent="0.3">
      <c r="A51" s="737" t="s">
        <v>4147</v>
      </c>
      <c r="B51" s="738" t="s">
        <v>4148</v>
      </c>
      <c r="C51" s="738" t="s">
        <v>574</v>
      </c>
      <c r="D51" s="738" t="s">
        <v>4144</v>
      </c>
      <c r="E51" s="738" t="s">
        <v>4225</v>
      </c>
      <c r="F51" s="738" t="s">
        <v>4226</v>
      </c>
      <c r="G51" s="741">
        <v>279</v>
      </c>
      <c r="H51" s="741">
        <v>32922</v>
      </c>
      <c r="I51" s="738">
        <v>0.72781536012733783</v>
      </c>
      <c r="J51" s="738">
        <v>118</v>
      </c>
      <c r="K51" s="741">
        <v>359</v>
      </c>
      <c r="L51" s="741">
        <v>45234</v>
      </c>
      <c r="M51" s="738">
        <v>1</v>
      </c>
      <c r="N51" s="738">
        <v>126</v>
      </c>
      <c r="O51" s="741">
        <v>1159</v>
      </c>
      <c r="P51" s="741">
        <v>146034</v>
      </c>
      <c r="Q51" s="754">
        <v>3.2284122562674096</v>
      </c>
      <c r="R51" s="742">
        <v>126</v>
      </c>
    </row>
    <row r="52" spans="1:18" ht="14.4" customHeight="1" x14ac:dyDescent="0.3">
      <c r="A52" s="737" t="s">
        <v>4147</v>
      </c>
      <c r="B52" s="738" t="s">
        <v>4148</v>
      </c>
      <c r="C52" s="738" t="s">
        <v>574</v>
      </c>
      <c r="D52" s="738" t="s">
        <v>4144</v>
      </c>
      <c r="E52" s="738" t="s">
        <v>4227</v>
      </c>
      <c r="F52" s="738" t="s">
        <v>4228</v>
      </c>
      <c r="G52" s="741">
        <v>1</v>
      </c>
      <c r="H52" s="741">
        <v>323</v>
      </c>
      <c r="I52" s="738"/>
      <c r="J52" s="738">
        <v>323</v>
      </c>
      <c r="K52" s="741"/>
      <c r="L52" s="741"/>
      <c r="M52" s="738"/>
      <c r="N52" s="738"/>
      <c r="O52" s="741">
        <v>1</v>
      </c>
      <c r="P52" s="741">
        <v>331</v>
      </c>
      <c r="Q52" s="754"/>
      <c r="R52" s="742">
        <v>331</v>
      </c>
    </row>
    <row r="53" spans="1:18" ht="14.4" customHeight="1" x14ac:dyDescent="0.3">
      <c r="A53" s="737" t="s">
        <v>4147</v>
      </c>
      <c r="B53" s="738" t="s">
        <v>4148</v>
      </c>
      <c r="C53" s="738" t="s">
        <v>574</v>
      </c>
      <c r="D53" s="738" t="s">
        <v>4144</v>
      </c>
      <c r="E53" s="738" t="s">
        <v>4229</v>
      </c>
      <c r="F53" s="738" t="s">
        <v>4230</v>
      </c>
      <c r="G53" s="741">
        <v>46</v>
      </c>
      <c r="H53" s="741">
        <v>22402</v>
      </c>
      <c r="I53" s="738">
        <v>0.50285072951739618</v>
      </c>
      <c r="J53" s="738">
        <v>487</v>
      </c>
      <c r="K53" s="741">
        <v>90</v>
      </c>
      <c r="L53" s="741">
        <v>44550</v>
      </c>
      <c r="M53" s="738">
        <v>1</v>
      </c>
      <c r="N53" s="738">
        <v>495</v>
      </c>
      <c r="O53" s="741">
        <v>186</v>
      </c>
      <c r="P53" s="741">
        <v>92070</v>
      </c>
      <c r="Q53" s="754">
        <v>2.0666666666666669</v>
      </c>
      <c r="R53" s="742">
        <v>495</v>
      </c>
    </row>
    <row r="54" spans="1:18" ht="14.4" customHeight="1" x14ac:dyDescent="0.3">
      <c r="A54" s="737" t="s">
        <v>4147</v>
      </c>
      <c r="B54" s="738" t="s">
        <v>4148</v>
      </c>
      <c r="C54" s="738" t="s">
        <v>574</v>
      </c>
      <c r="D54" s="738" t="s">
        <v>4144</v>
      </c>
      <c r="E54" s="738" t="s">
        <v>4231</v>
      </c>
      <c r="F54" s="738" t="s">
        <v>4230</v>
      </c>
      <c r="G54" s="741">
        <v>59</v>
      </c>
      <c r="H54" s="741">
        <v>32981</v>
      </c>
      <c r="I54" s="738">
        <v>0.96775234741784033</v>
      </c>
      <c r="J54" s="738">
        <v>559</v>
      </c>
      <c r="K54" s="741">
        <v>60</v>
      </c>
      <c r="L54" s="741">
        <v>34080</v>
      </c>
      <c r="M54" s="738">
        <v>1</v>
      </c>
      <c r="N54" s="738">
        <v>568</v>
      </c>
      <c r="O54" s="741">
        <v>65</v>
      </c>
      <c r="P54" s="741">
        <v>36920</v>
      </c>
      <c r="Q54" s="754">
        <v>1.0833333333333333</v>
      </c>
      <c r="R54" s="742">
        <v>568</v>
      </c>
    </row>
    <row r="55" spans="1:18" ht="14.4" customHeight="1" x14ac:dyDescent="0.3">
      <c r="A55" s="737" t="s">
        <v>4147</v>
      </c>
      <c r="B55" s="738" t="s">
        <v>4148</v>
      </c>
      <c r="C55" s="738" t="s">
        <v>574</v>
      </c>
      <c r="D55" s="738" t="s">
        <v>4144</v>
      </c>
      <c r="E55" s="738" t="s">
        <v>4232</v>
      </c>
      <c r="F55" s="738" t="s">
        <v>4233</v>
      </c>
      <c r="G55" s="741"/>
      <c r="H55" s="741"/>
      <c r="I55" s="738"/>
      <c r="J55" s="738"/>
      <c r="K55" s="741">
        <v>4</v>
      </c>
      <c r="L55" s="741">
        <v>3044</v>
      </c>
      <c r="M55" s="738">
        <v>1</v>
      </c>
      <c r="N55" s="738">
        <v>761</v>
      </c>
      <c r="O55" s="741">
        <v>5</v>
      </c>
      <c r="P55" s="741">
        <v>3805</v>
      </c>
      <c r="Q55" s="754">
        <v>1.25</v>
      </c>
      <c r="R55" s="742">
        <v>761</v>
      </c>
    </row>
    <row r="56" spans="1:18" ht="14.4" customHeight="1" x14ac:dyDescent="0.3">
      <c r="A56" s="737" t="s">
        <v>4147</v>
      </c>
      <c r="B56" s="738" t="s">
        <v>4148</v>
      </c>
      <c r="C56" s="738" t="s">
        <v>574</v>
      </c>
      <c r="D56" s="738" t="s">
        <v>4144</v>
      </c>
      <c r="E56" s="738" t="s">
        <v>4234</v>
      </c>
      <c r="F56" s="738" t="s">
        <v>4235</v>
      </c>
      <c r="G56" s="741">
        <v>1</v>
      </c>
      <c r="H56" s="741">
        <v>449</v>
      </c>
      <c r="I56" s="738"/>
      <c r="J56" s="738">
        <v>449</v>
      </c>
      <c r="K56" s="741"/>
      <c r="L56" s="741"/>
      <c r="M56" s="738"/>
      <c r="N56" s="738"/>
      <c r="O56" s="741">
        <v>4</v>
      </c>
      <c r="P56" s="741">
        <v>1848</v>
      </c>
      <c r="Q56" s="754"/>
      <c r="R56" s="742">
        <v>462</v>
      </c>
    </row>
    <row r="57" spans="1:18" ht="14.4" customHeight="1" x14ac:dyDescent="0.3">
      <c r="A57" s="737" t="s">
        <v>4147</v>
      </c>
      <c r="B57" s="738" t="s">
        <v>4148</v>
      </c>
      <c r="C57" s="738" t="s">
        <v>574</v>
      </c>
      <c r="D57" s="738" t="s">
        <v>4144</v>
      </c>
      <c r="E57" s="738" t="s">
        <v>4236</v>
      </c>
      <c r="F57" s="738" t="s">
        <v>4237</v>
      </c>
      <c r="G57" s="741"/>
      <c r="H57" s="741"/>
      <c r="I57" s="738"/>
      <c r="J57" s="738"/>
      <c r="K57" s="741">
        <v>1</v>
      </c>
      <c r="L57" s="741">
        <v>215</v>
      </c>
      <c r="M57" s="738">
        <v>1</v>
      </c>
      <c r="N57" s="738">
        <v>215</v>
      </c>
      <c r="O57" s="741">
        <v>3</v>
      </c>
      <c r="P57" s="741">
        <v>645</v>
      </c>
      <c r="Q57" s="754">
        <v>3</v>
      </c>
      <c r="R57" s="742">
        <v>215</v>
      </c>
    </row>
    <row r="58" spans="1:18" ht="14.4" customHeight="1" x14ac:dyDescent="0.3">
      <c r="A58" s="737" t="s">
        <v>4147</v>
      </c>
      <c r="B58" s="738" t="s">
        <v>4148</v>
      </c>
      <c r="C58" s="738" t="s">
        <v>574</v>
      </c>
      <c r="D58" s="738" t="s">
        <v>4144</v>
      </c>
      <c r="E58" s="738" t="s">
        <v>4238</v>
      </c>
      <c r="F58" s="738" t="s">
        <v>4239</v>
      </c>
      <c r="G58" s="741">
        <v>22</v>
      </c>
      <c r="H58" s="741">
        <v>1870</v>
      </c>
      <c r="I58" s="738">
        <v>1.0476190476190477</v>
      </c>
      <c r="J58" s="738">
        <v>85</v>
      </c>
      <c r="K58" s="741">
        <v>21</v>
      </c>
      <c r="L58" s="741">
        <v>1785</v>
      </c>
      <c r="M58" s="738">
        <v>1</v>
      </c>
      <c r="N58" s="738">
        <v>85</v>
      </c>
      <c r="O58" s="741">
        <v>17</v>
      </c>
      <c r="P58" s="741">
        <v>1445</v>
      </c>
      <c r="Q58" s="754">
        <v>0.80952380952380953</v>
      </c>
      <c r="R58" s="742">
        <v>85</v>
      </c>
    </row>
    <row r="59" spans="1:18" ht="14.4" customHeight="1" x14ac:dyDescent="0.3">
      <c r="A59" s="737" t="s">
        <v>4147</v>
      </c>
      <c r="B59" s="738" t="s">
        <v>4148</v>
      </c>
      <c r="C59" s="738" t="s">
        <v>574</v>
      </c>
      <c r="D59" s="738" t="s">
        <v>4144</v>
      </c>
      <c r="E59" s="738" t="s">
        <v>4240</v>
      </c>
      <c r="F59" s="738" t="s">
        <v>4241</v>
      </c>
      <c r="G59" s="741">
        <v>145</v>
      </c>
      <c r="H59" s="741">
        <v>43355</v>
      </c>
      <c r="I59" s="738">
        <v>0.83071469630197359</v>
      </c>
      <c r="J59" s="738">
        <v>299</v>
      </c>
      <c r="K59" s="741">
        <v>170</v>
      </c>
      <c r="L59" s="741">
        <v>52190</v>
      </c>
      <c r="M59" s="738">
        <v>1</v>
      </c>
      <c r="N59" s="738">
        <v>307</v>
      </c>
      <c r="O59" s="741">
        <v>99</v>
      </c>
      <c r="P59" s="741">
        <v>30393</v>
      </c>
      <c r="Q59" s="754">
        <v>0.58235294117647063</v>
      </c>
      <c r="R59" s="742">
        <v>307</v>
      </c>
    </row>
    <row r="60" spans="1:18" ht="14.4" customHeight="1" x14ac:dyDescent="0.3">
      <c r="A60" s="737" t="s">
        <v>4147</v>
      </c>
      <c r="B60" s="738" t="s">
        <v>4148</v>
      </c>
      <c r="C60" s="738" t="s">
        <v>574</v>
      </c>
      <c r="D60" s="738" t="s">
        <v>4144</v>
      </c>
      <c r="E60" s="738" t="s">
        <v>4242</v>
      </c>
      <c r="F60" s="738" t="s">
        <v>4241</v>
      </c>
      <c r="G60" s="741">
        <v>105</v>
      </c>
      <c r="H60" s="741">
        <v>38955</v>
      </c>
      <c r="I60" s="738">
        <v>0.74827122550902803</v>
      </c>
      <c r="J60" s="738">
        <v>371</v>
      </c>
      <c r="K60" s="741">
        <v>137</v>
      </c>
      <c r="L60" s="741">
        <v>52060</v>
      </c>
      <c r="M60" s="738">
        <v>1</v>
      </c>
      <c r="N60" s="738">
        <v>380</v>
      </c>
      <c r="O60" s="741">
        <v>125</v>
      </c>
      <c r="P60" s="741">
        <v>47500</v>
      </c>
      <c r="Q60" s="754">
        <v>0.91240875912408759</v>
      </c>
      <c r="R60" s="742">
        <v>380</v>
      </c>
    </row>
    <row r="61" spans="1:18" ht="14.4" customHeight="1" x14ac:dyDescent="0.3">
      <c r="A61" s="737" t="s">
        <v>4147</v>
      </c>
      <c r="B61" s="738" t="s">
        <v>4148</v>
      </c>
      <c r="C61" s="738" t="s">
        <v>574</v>
      </c>
      <c r="D61" s="738" t="s">
        <v>4144</v>
      </c>
      <c r="E61" s="738" t="s">
        <v>4243</v>
      </c>
      <c r="F61" s="738" t="s">
        <v>4244</v>
      </c>
      <c r="G61" s="741">
        <v>3</v>
      </c>
      <c r="H61" s="741">
        <v>816</v>
      </c>
      <c r="I61" s="738">
        <v>1.5</v>
      </c>
      <c r="J61" s="738">
        <v>272</v>
      </c>
      <c r="K61" s="741">
        <v>2</v>
      </c>
      <c r="L61" s="741">
        <v>544</v>
      </c>
      <c r="M61" s="738">
        <v>1</v>
      </c>
      <c r="N61" s="738">
        <v>272</v>
      </c>
      <c r="O61" s="741">
        <v>4</v>
      </c>
      <c r="P61" s="741">
        <v>1088</v>
      </c>
      <c r="Q61" s="754">
        <v>2</v>
      </c>
      <c r="R61" s="742">
        <v>272</v>
      </c>
    </row>
    <row r="62" spans="1:18" ht="14.4" customHeight="1" x14ac:dyDescent="0.3">
      <c r="A62" s="737" t="s">
        <v>4147</v>
      </c>
      <c r="B62" s="738" t="s">
        <v>4148</v>
      </c>
      <c r="C62" s="738" t="s">
        <v>574</v>
      </c>
      <c r="D62" s="738" t="s">
        <v>4144</v>
      </c>
      <c r="E62" s="738" t="s">
        <v>4245</v>
      </c>
      <c r="F62" s="738" t="s">
        <v>4228</v>
      </c>
      <c r="G62" s="741">
        <v>2</v>
      </c>
      <c r="H62" s="741">
        <v>790</v>
      </c>
      <c r="I62" s="738">
        <v>0.65181518151815176</v>
      </c>
      <c r="J62" s="738">
        <v>395</v>
      </c>
      <c r="K62" s="741">
        <v>3</v>
      </c>
      <c r="L62" s="741">
        <v>1212</v>
      </c>
      <c r="M62" s="738">
        <v>1</v>
      </c>
      <c r="N62" s="738">
        <v>404</v>
      </c>
      <c r="O62" s="741">
        <v>2</v>
      </c>
      <c r="P62" s="741">
        <v>808</v>
      </c>
      <c r="Q62" s="754">
        <v>0.66666666666666663</v>
      </c>
      <c r="R62" s="742">
        <v>404</v>
      </c>
    </row>
    <row r="63" spans="1:18" ht="14.4" customHeight="1" x14ac:dyDescent="0.3">
      <c r="A63" s="737" t="s">
        <v>4147</v>
      </c>
      <c r="B63" s="738" t="s">
        <v>4148</v>
      </c>
      <c r="C63" s="738" t="s">
        <v>574</v>
      </c>
      <c r="D63" s="738" t="s">
        <v>4144</v>
      </c>
      <c r="E63" s="738" t="s">
        <v>4246</v>
      </c>
      <c r="F63" s="738" t="s">
        <v>4247</v>
      </c>
      <c r="G63" s="741"/>
      <c r="H63" s="741"/>
      <c r="I63" s="738"/>
      <c r="J63" s="738"/>
      <c r="K63" s="741"/>
      <c r="L63" s="741"/>
      <c r="M63" s="738"/>
      <c r="N63" s="738"/>
      <c r="O63" s="741">
        <v>1</v>
      </c>
      <c r="P63" s="741">
        <v>449</v>
      </c>
      <c r="Q63" s="754"/>
      <c r="R63" s="742">
        <v>449</v>
      </c>
    </row>
    <row r="64" spans="1:18" ht="14.4" customHeight="1" x14ac:dyDescent="0.3">
      <c r="A64" s="737" t="s">
        <v>4147</v>
      </c>
      <c r="B64" s="738" t="s">
        <v>4148</v>
      </c>
      <c r="C64" s="738" t="s">
        <v>577</v>
      </c>
      <c r="D64" s="738" t="s">
        <v>4144</v>
      </c>
      <c r="E64" s="738" t="s">
        <v>4199</v>
      </c>
      <c r="F64" s="738" t="s">
        <v>4200</v>
      </c>
      <c r="G64" s="741">
        <v>42</v>
      </c>
      <c r="H64" s="741">
        <v>9870</v>
      </c>
      <c r="I64" s="738">
        <v>0.98306772908366535</v>
      </c>
      <c r="J64" s="738">
        <v>235</v>
      </c>
      <c r="K64" s="741">
        <v>40</v>
      </c>
      <c r="L64" s="741">
        <v>10040</v>
      </c>
      <c r="M64" s="738">
        <v>1</v>
      </c>
      <c r="N64" s="738">
        <v>251</v>
      </c>
      <c r="O64" s="741">
        <v>42</v>
      </c>
      <c r="P64" s="741">
        <v>10542</v>
      </c>
      <c r="Q64" s="754">
        <v>1.05</v>
      </c>
      <c r="R64" s="742">
        <v>251</v>
      </c>
    </row>
    <row r="65" spans="1:18" ht="14.4" customHeight="1" x14ac:dyDescent="0.3">
      <c r="A65" s="737" t="s">
        <v>4147</v>
      </c>
      <c r="B65" s="738" t="s">
        <v>4148</v>
      </c>
      <c r="C65" s="738" t="s">
        <v>577</v>
      </c>
      <c r="D65" s="738" t="s">
        <v>4144</v>
      </c>
      <c r="E65" s="738" t="s">
        <v>4225</v>
      </c>
      <c r="F65" s="738" t="s">
        <v>4226</v>
      </c>
      <c r="G65" s="741">
        <v>53</v>
      </c>
      <c r="H65" s="741">
        <v>6254</v>
      </c>
      <c r="I65" s="738">
        <v>0.57715023994093761</v>
      </c>
      <c r="J65" s="738">
        <v>118</v>
      </c>
      <c r="K65" s="741">
        <v>86</v>
      </c>
      <c r="L65" s="741">
        <v>10836</v>
      </c>
      <c r="M65" s="738">
        <v>1</v>
      </c>
      <c r="N65" s="738">
        <v>126</v>
      </c>
      <c r="O65" s="741">
        <v>111</v>
      </c>
      <c r="P65" s="741">
        <v>13986</v>
      </c>
      <c r="Q65" s="754">
        <v>1.2906976744186047</v>
      </c>
      <c r="R65" s="742">
        <v>126</v>
      </c>
    </row>
    <row r="66" spans="1:18" ht="14.4" customHeight="1" x14ac:dyDescent="0.3">
      <c r="A66" s="737" t="s">
        <v>4147</v>
      </c>
      <c r="B66" s="738" t="s">
        <v>4148</v>
      </c>
      <c r="C66" s="738" t="s">
        <v>577</v>
      </c>
      <c r="D66" s="738" t="s">
        <v>4144</v>
      </c>
      <c r="E66" s="738" t="s">
        <v>4227</v>
      </c>
      <c r="F66" s="738" t="s">
        <v>4228</v>
      </c>
      <c r="G66" s="741"/>
      <c r="H66" s="741"/>
      <c r="I66" s="738"/>
      <c r="J66" s="738"/>
      <c r="K66" s="741">
        <v>6</v>
      </c>
      <c r="L66" s="741">
        <v>1986</v>
      </c>
      <c r="M66" s="738">
        <v>1</v>
      </c>
      <c r="N66" s="738">
        <v>331</v>
      </c>
      <c r="O66" s="741"/>
      <c r="P66" s="741"/>
      <c r="Q66" s="754"/>
      <c r="R66" s="742"/>
    </row>
    <row r="67" spans="1:18" ht="14.4" customHeight="1" x14ac:dyDescent="0.3">
      <c r="A67" s="737" t="s">
        <v>4147</v>
      </c>
      <c r="B67" s="738" t="s">
        <v>4148</v>
      </c>
      <c r="C67" s="738" t="s">
        <v>577</v>
      </c>
      <c r="D67" s="738" t="s">
        <v>4144</v>
      </c>
      <c r="E67" s="738" t="s">
        <v>4229</v>
      </c>
      <c r="F67" s="738" t="s">
        <v>4230</v>
      </c>
      <c r="G67" s="741">
        <v>11</v>
      </c>
      <c r="H67" s="741">
        <v>5357</v>
      </c>
      <c r="I67" s="738">
        <v>0.7214814814814815</v>
      </c>
      <c r="J67" s="738">
        <v>487</v>
      </c>
      <c r="K67" s="741">
        <v>15</v>
      </c>
      <c r="L67" s="741">
        <v>7425</v>
      </c>
      <c r="M67" s="738">
        <v>1</v>
      </c>
      <c r="N67" s="738">
        <v>495</v>
      </c>
      <c r="O67" s="741">
        <v>22</v>
      </c>
      <c r="P67" s="741">
        <v>10890</v>
      </c>
      <c r="Q67" s="754">
        <v>1.4666666666666666</v>
      </c>
      <c r="R67" s="742">
        <v>495</v>
      </c>
    </row>
    <row r="68" spans="1:18" ht="14.4" customHeight="1" x14ac:dyDescent="0.3">
      <c r="A68" s="737" t="s">
        <v>4147</v>
      </c>
      <c r="B68" s="738" t="s">
        <v>4148</v>
      </c>
      <c r="C68" s="738" t="s">
        <v>577</v>
      </c>
      <c r="D68" s="738" t="s">
        <v>4144</v>
      </c>
      <c r="E68" s="738" t="s">
        <v>4231</v>
      </c>
      <c r="F68" s="738" t="s">
        <v>4230</v>
      </c>
      <c r="G68" s="741">
        <v>31</v>
      </c>
      <c r="H68" s="741">
        <v>17329</v>
      </c>
      <c r="I68" s="738">
        <v>1.3264696876913655</v>
      </c>
      <c r="J68" s="738">
        <v>559</v>
      </c>
      <c r="K68" s="741">
        <v>23</v>
      </c>
      <c r="L68" s="741">
        <v>13064</v>
      </c>
      <c r="M68" s="738">
        <v>1</v>
      </c>
      <c r="N68" s="738">
        <v>568</v>
      </c>
      <c r="O68" s="741">
        <v>38</v>
      </c>
      <c r="P68" s="741">
        <v>21584</v>
      </c>
      <c r="Q68" s="754">
        <v>1.6521739130434783</v>
      </c>
      <c r="R68" s="742">
        <v>568</v>
      </c>
    </row>
    <row r="69" spans="1:18" ht="14.4" customHeight="1" x14ac:dyDescent="0.3">
      <c r="A69" s="737" t="s">
        <v>4147</v>
      </c>
      <c r="B69" s="738" t="s">
        <v>4148</v>
      </c>
      <c r="C69" s="738" t="s">
        <v>577</v>
      </c>
      <c r="D69" s="738" t="s">
        <v>4144</v>
      </c>
      <c r="E69" s="738" t="s">
        <v>4232</v>
      </c>
      <c r="F69" s="738" t="s">
        <v>4233</v>
      </c>
      <c r="G69" s="741"/>
      <c r="H69" s="741"/>
      <c r="I69" s="738"/>
      <c r="J69" s="738"/>
      <c r="K69" s="741">
        <v>7</v>
      </c>
      <c r="L69" s="741">
        <v>5327</v>
      </c>
      <c r="M69" s="738">
        <v>1</v>
      </c>
      <c r="N69" s="738">
        <v>761</v>
      </c>
      <c r="O69" s="741"/>
      <c r="P69" s="741"/>
      <c r="Q69" s="754"/>
      <c r="R69" s="742"/>
    </row>
    <row r="70" spans="1:18" ht="14.4" customHeight="1" x14ac:dyDescent="0.3">
      <c r="A70" s="737" t="s">
        <v>4147</v>
      </c>
      <c r="B70" s="738" t="s">
        <v>4148</v>
      </c>
      <c r="C70" s="738" t="s">
        <v>577</v>
      </c>
      <c r="D70" s="738" t="s">
        <v>4144</v>
      </c>
      <c r="E70" s="738" t="s">
        <v>4234</v>
      </c>
      <c r="F70" s="738" t="s">
        <v>4235</v>
      </c>
      <c r="G70" s="741">
        <v>4</v>
      </c>
      <c r="H70" s="741">
        <v>1796</v>
      </c>
      <c r="I70" s="738">
        <v>0.48593073593073594</v>
      </c>
      <c r="J70" s="738">
        <v>449</v>
      </c>
      <c r="K70" s="741">
        <v>8</v>
      </c>
      <c r="L70" s="741">
        <v>3696</v>
      </c>
      <c r="M70" s="738">
        <v>1</v>
      </c>
      <c r="N70" s="738">
        <v>462</v>
      </c>
      <c r="O70" s="741">
        <v>3</v>
      </c>
      <c r="P70" s="741">
        <v>1386</v>
      </c>
      <c r="Q70" s="754">
        <v>0.375</v>
      </c>
      <c r="R70" s="742">
        <v>462</v>
      </c>
    </row>
    <row r="71" spans="1:18" ht="14.4" customHeight="1" x14ac:dyDescent="0.3">
      <c r="A71" s="737" t="s">
        <v>4147</v>
      </c>
      <c r="B71" s="738" t="s">
        <v>4148</v>
      </c>
      <c r="C71" s="738" t="s">
        <v>577</v>
      </c>
      <c r="D71" s="738" t="s">
        <v>4144</v>
      </c>
      <c r="E71" s="738" t="s">
        <v>4248</v>
      </c>
      <c r="F71" s="738" t="s">
        <v>4249</v>
      </c>
      <c r="G71" s="741"/>
      <c r="H71" s="741"/>
      <c r="I71" s="738"/>
      <c r="J71" s="738"/>
      <c r="K71" s="741">
        <v>3</v>
      </c>
      <c r="L71" s="741">
        <v>2499</v>
      </c>
      <c r="M71" s="738">
        <v>1</v>
      </c>
      <c r="N71" s="738">
        <v>833</v>
      </c>
      <c r="O71" s="741"/>
      <c r="P71" s="741"/>
      <c r="Q71" s="754"/>
      <c r="R71" s="742"/>
    </row>
    <row r="72" spans="1:18" ht="14.4" customHeight="1" x14ac:dyDescent="0.3">
      <c r="A72" s="737" t="s">
        <v>4147</v>
      </c>
      <c r="B72" s="738" t="s">
        <v>4148</v>
      </c>
      <c r="C72" s="738" t="s">
        <v>577</v>
      </c>
      <c r="D72" s="738" t="s">
        <v>4144</v>
      </c>
      <c r="E72" s="738" t="s">
        <v>4236</v>
      </c>
      <c r="F72" s="738" t="s">
        <v>4237</v>
      </c>
      <c r="G72" s="741"/>
      <c r="H72" s="741"/>
      <c r="I72" s="738"/>
      <c r="J72" s="738"/>
      <c r="K72" s="741">
        <v>1</v>
      </c>
      <c r="L72" s="741">
        <v>215</v>
      </c>
      <c r="M72" s="738">
        <v>1</v>
      </c>
      <c r="N72" s="738">
        <v>215</v>
      </c>
      <c r="O72" s="741"/>
      <c r="P72" s="741"/>
      <c r="Q72" s="754"/>
      <c r="R72" s="742"/>
    </row>
    <row r="73" spans="1:18" ht="14.4" customHeight="1" x14ac:dyDescent="0.3">
      <c r="A73" s="737" t="s">
        <v>4147</v>
      </c>
      <c r="B73" s="738" t="s">
        <v>4148</v>
      </c>
      <c r="C73" s="738" t="s">
        <v>577</v>
      </c>
      <c r="D73" s="738" t="s">
        <v>4144</v>
      </c>
      <c r="E73" s="738" t="s">
        <v>4238</v>
      </c>
      <c r="F73" s="738" t="s">
        <v>4239</v>
      </c>
      <c r="G73" s="741">
        <v>7</v>
      </c>
      <c r="H73" s="741">
        <v>595</v>
      </c>
      <c r="I73" s="738">
        <v>0.33333333333333331</v>
      </c>
      <c r="J73" s="738">
        <v>85</v>
      </c>
      <c r="K73" s="741">
        <v>21</v>
      </c>
      <c r="L73" s="741">
        <v>1785</v>
      </c>
      <c r="M73" s="738">
        <v>1</v>
      </c>
      <c r="N73" s="738">
        <v>85</v>
      </c>
      <c r="O73" s="741">
        <v>3</v>
      </c>
      <c r="P73" s="741">
        <v>255</v>
      </c>
      <c r="Q73" s="754">
        <v>0.14285714285714285</v>
      </c>
      <c r="R73" s="742">
        <v>85</v>
      </c>
    </row>
    <row r="74" spans="1:18" ht="14.4" customHeight="1" x14ac:dyDescent="0.3">
      <c r="A74" s="737" t="s">
        <v>4147</v>
      </c>
      <c r="B74" s="738" t="s">
        <v>4148</v>
      </c>
      <c r="C74" s="738" t="s">
        <v>577</v>
      </c>
      <c r="D74" s="738" t="s">
        <v>4144</v>
      </c>
      <c r="E74" s="738" t="s">
        <v>4209</v>
      </c>
      <c r="F74" s="738" t="s">
        <v>4210</v>
      </c>
      <c r="G74" s="741">
        <v>5</v>
      </c>
      <c r="H74" s="741">
        <v>570</v>
      </c>
      <c r="I74" s="738">
        <v>4.75</v>
      </c>
      <c r="J74" s="738">
        <v>114</v>
      </c>
      <c r="K74" s="741">
        <v>1</v>
      </c>
      <c r="L74" s="741">
        <v>120</v>
      </c>
      <c r="M74" s="738">
        <v>1</v>
      </c>
      <c r="N74" s="738">
        <v>120</v>
      </c>
      <c r="O74" s="741"/>
      <c r="P74" s="741"/>
      <c r="Q74" s="754"/>
      <c r="R74" s="742"/>
    </row>
    <row r="75" spans="1:18" ht="14.4" customHeight="1" x14ac:dyDescent="0.3">
      <c r="A75" s="737" t="s">
        <v>4147</v>
      </c>
      <c r="B75" s="738" t="s">
        <v>4148</v>
      </c>
      <c r="C75" s="738" t="s">
        <v>577</v>
      </c>
      <c r="D75" s="738" t="s">
        <v>4144</v>
      </c>
      <c r="E75" s="738" t="s">
        <v>4240</v>
      </c>
      <c r="F75" s="738" t="s">
        <v>4241</v>
      </c>
      <c r="G75" s="741">
        <v>11</v>
      </c>
      <c r="H75" s="741">
        <v>3289</v>
      </c>
      <c r="I75" s="738">
        <v>0.71422366992399566</v>
      </c>
      <c r="J75" s="738">
        <v>299</v>
      </c>
      <c r="K75" s="741">
        <v>15</v>
      </c>
      <c r="L75" s="741">
        <v>4605</v>
      </c>
      <c r="M75" s="738">
        <v>1</v>
      </c>
      <c r="N75" s="738">
        <v>307</v>
      </c>
      <c r="O75" s="741">
        <v>6</v>
      </c>
      <c r="P75" s="741">
        <v>1842</v>
      </c>
      <c r="Q75" s="754">
        <v>0.4</v>
      </c>
      <c r="R75" s="742">
        <v>307</v>
      </c>
    </row>
    <row r="76" spans="1:18" ht="14.4" customHeight="1" x14ac:dyDescent="0.3">
      <c r="A76" s="737" t="s">
        <v>4147</v>
      </c>
      <c r="B76" s="738" t="s">
        <v>4148</v>
      </c>
      <c r="C76" s="738" t="s">
        <v>577</v>
      </c>
      <c r="D76" s="738" t="s">
        <v>4144</v>
      </c>
      <c r="E76" s="738" t="s">
        <v>4250</v>
      </c>
      <c r="F76" s="738" t="s">
        <v>4237</v>
      </c>
      <c r="G76" s="741"/>
      <c r="H76" s="741"/>
      <c r="I76" s="738"/>
      <c r="J76" s="738"/>
      <c r="K76" s="741"/>
      <c r="L76" s="741"/>
      <c r="M76" s="738"/>
      <c r="N76" s="738"/>
      <c r="O76" s="741">
        <v>1</v>
      </c>
      <c r="P76" s="741">
        <v>178</v>
      </c>
      <c r="Q76" s="754"/>
      <c r="R76" s="742">
        <v>178</v>
      </c>
    </row>
    <row r="77" spans="1:18" ht="14.4" customHeight="1" x14ac:dyDescent="0.3">
      <c r="A77" s="737" t="s">
        <v>4147</v>
      </c>
      <c r="B77" s="738" t="s">
        <v>4148</v>
      </c>
      <c r="C77" s="738" t="s">
        <v>577</v>
      </c>
      <c r="D77" s="738" t="s">
        <v>4144</v>
      </c>
      <c r="E77" s="738" t="s">
        <v>4242</v>
      </c>
      <c r="F77" s="738" t="s">
        <v>4241</v>
      </c>
      <c r="G77" s="741">
        <v>35</v>
      </c>
      <c r="H77" s="741">
        <v>12985</v>
      </c>
      <c r="I77" s="738">
        <v>1.4856979405034325</v>
      </c>
      <c r="J77" s="738">
        <v>371</v>
      </c>
      <c r="K77" s="741">
        <v>23</v>
      </c>
      <c r="L77" s="741">
        <v>8740</v>
      </c>
      <c r="M77" s="738">
        <v>1</v>
      </c>
      <c r="N77" s="738">
        <v>380</v>
      </c>
      <c r="O77" s="741">
        <v>19</v>
      </c>
      <c r="P77" s="741">
        <v>7220</v>
      </c>
      <c r="Q77" s="754">
        <v>0.82608695652173914</v>
      </c>
      <c r="R77" s="742">
        <v>380</v>
      </c>
    </row>
    <row r="78" spans="1:18" ht="14.4" customHeight="1" x14ac:dyDescent="0.3">
      <c r="A78" s="737" t="s">
        <v>4147</v>
      </c>
      <c r="B78" s="738" t="s">
        <v>4148</v>
      </c>
      <c r="C78" s="738" t="s">
        <v>577</v>
      </c>
      <c r="D78" s="738" t="s">
        <v>4144</v>
      </c>
      <c r="E78" s="738" t="s">
        <v>4243</v>
      </c>
      <c r="F78" s="738" t="s">
        <v>4244</v>
      </c>
      <c r="G78" s="741">
        <v>14</v>
      </c>
      <c r="H78" s="741">
        <v>3808</v>
      </c>
      <c r="I78" s="738">
        <v>2</v>
      </c>
      <c r="J78" s="738">
        <v>272</v>
      </c>
      <c r="K78" s="741">
        <v>7</v>
      </c>
      <c r="L78" s="741">
        <v>1904</v>
      </c>
      <c r="M78" s="738">
        <v>1</v>
      </c>
      <c r="N78" s="738">
        <v>272</v>
      </c>
      <c r="O78" s="741">
        <v>7</v>
      </c>
      <c r="P78" s="741">
        <v>1904</v>
      </c>
      <c r="Q78" s="754">
        <v>1</v>
      </c>
      <c r="R78" s="742">
        <v>272</v>
      </c>
    </row>
    <row r="79" spans="1:18" ht="14.4" customHeight="1" x14ac:dyDescent="0.3">
      <c r="A79" s="737" t="s">
        <v>4147</v>
      </c>
      <c r="B79" s="738" t="s">
        <v>4148</v>
      </c>
      <c r="C79" s="738" t="s">
        <v>577</v>
      </c>
      <c r="D79" s="738" t="s">
        <v>4144</v>
      </c>
      <c r="E79" s="738" t="s">
        <v>4251</v>
      </c>
      <c r="F79" s="738" t="s">
        <v>4235</v>
      </c>
      <c r="G79" s="741"/>
      <c r="H79" s="741"/>
      <c r="I79" s="738"/>
      <c r="J79" s="738"/>
      <c r="K79" s="741"/>
      <c r="L79" s="741"/>
      <c r="M79" s="738"/>
      <c r="N79" s="738"/>
      <c r="O79" s="741">
        <v>2</v>
      </c>
      <c r="P79" s="741">
        <v>706</v>
      </c>
      <c r="Q79" s="754"/>
      <c r="R79" s="742">
        <v>353</v>
      </c>
    </row>
    <row r="80" spans="1:18" ht="14.4" customHeight="1" thickBot="1" x14ac:dyDescent="0.35">
      <c r="A80" s="743" t="s">
        <v>4147</v>
      </c>
      <c r="B80" s="744" t="s">
        <v>4148</v>
      </c>
      <c r="C80" s="744" t="s">
        <v>577</v>
      </c>
      <c r="D80" s="744" t="s">
        <v>4144</v>
      </c>
      <c r="E80" s="744" t="s">
        <v>4245</v>
      </c>
      <c r="F80" s="744" t="s">
        <v>4228</v>
      </c>
      <c r="G80" s="747">
        <v>27</v>
      </c>
      <c r="H80" s="747">
        <v>10665</v>
      </c>
      <c r="I80" s="744">
        <v>2.0306549885757805</v>
      </c>
      <c r="J80" s="744">
        <v>395</v>
      </c>
      <c r="K80" s="747">
        <v>13</v>
      </c>
      <c r="L80" s="747">
        <v>5252</v>
      </c>
      <c r="M80" s="744">
        <v>1</v>
      </c>
      <c r="N80" s="744">
        <v>404</v>
      </c>
      <c r="O80" s="747">
        <v>13</v>
      </c>
      <c r="P80" s="747">
        <v>5252</v>
      </c>
      <c r="Q80" s="755">
        <v>1</v>
      </c>
      <c r="R80" s="748">
        <v>404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38" t="s">
        <v>4253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5505.119999999999</v>
      </c>
      <c r="I3" s="208">
        <f t="shared" si="0"/>
        <v>1050434.95</v>
      </c>
      <c r="J3" s="78"/>
      <c r="K3" s="78"/>
      <c r="L3" s="208">
        <f t="shared" si="0"/>
        <v>5496.16</v>
      </c>
      <c r="M3" s="208">
        <f t="shared" si="0"/>
        <v>1170024.9600000002</v>
      </c>
      <c r="N3" s="78"/>
      <c r="O3" s="78"/>
      <c r="P3" s="208">
        <f t="shared" si="0"/>
        <v>7517.0800000000008</v>
      </c>
      <c r="Q3" s="208">
        <f t="shared" si="0"/>
        <v>1474928.31</v>
      </c>
      <c r="R3" s="79">
        <f>IF(M3=0,0,Q3/M3)</f>
        <v>1.2605955944734717</v>
      </c>
      <c r="S3" s="209">
        <f>IF(P3=0,0,Q3/P3)</f>
        <v>196.21027180766998</v>
      </c>
    </row>
    <row r="4" spans="1:19" ht="14.4" customHeight="1" x14ac:dyDescent="0.3">
      <c r="A4" s="621" t="s">
        <v>303</v>
      </c>
      <c r="B4" s="621" t="s">
        <v>119</v>
      </c>
      <c r="C4" s="629" t="s">
        <v>0</v>
      </c>
      <c r="D4" s="485" t="s">
        <v>167</v>
      </c>
      <c r="E4" s="623" t="s">
        <v>120</v>
      </c>
      <c r="F4" s="628" t="s">
        <v>90</v>
      </c>
      <c r="G4" s="624" t="s">
        <v>81</v>
      </c>
      <c r="H4" s="625">
        <v>2015</v>
      </c>
      <c r="I4" s="626"/>
      <c r="J4" s="206"/>
      <c r="K4" s="206"/>
      <c r="L4" s="625">
        <v>2016</v>
      </c>
      <c r="M4" s="626"/>
      <c r="N4" s="206"/>
      <c r="O4" s="206"/>
      <c r="P4" s="625">
        <v>2017</v>
      </c>
      <c r="Q4" s="626"/>
      <c r="R4" s="627" t="s">
        <v>2</v>
      </c>
      <c r="S4" s="622" t="s">
        <v>122</v>
      </c>
    </row>
    <row r="5" spans="1:19" ht="14.4" customHeight="1" thickBot="1" x14ac:dyDescent="0.35">
      <c r="A5" s="861"/>
      <c r="B5" s="861"/>
      <c r="C5" s="862"/>
      <c r="D5" s="871"/>
      <c r="E5" s="863"/>
      <c r="F5" s="864"/>
      <c r="G5" s="865"/>
      <c r="H5" s="866" t="s">
        <v>91</v>
      </c>
      <c r="I5" s="867" t="s">
        <v>14</v>
      </c>
      <c r="J5" s="868"/>
      <c r="K5" s="868"/>
      <c r="L5" s="866" t="s">
        <v>91</v>
      </c>
      <c r="M5" s="867" t="s">
        <v>14</v>
      </c>
      <c r="N5" s="868"/>
      <c r="O5" s="868"/>
      <c r="P5" s="866" t="s">
        <v>91</v>
      </c>
      <c r="Q5" s="867" t="s">
        <v>14</v>
      </c>
      <c r="R5" s="869"/>
      <c r="S5" s="870"/>
    </row>
    <row r="6" spans="1:19" ht="14.4" customHeight="1" x14ac:dyDescent="0.3">
      <c r="A6" s="812"/>
      <c r="B6" s="813" t="s">
        <v>4143</v>
      </c>
      <c r="C6" s="813" t="s">
        <v>571</v>
      </c>
      <c r="D6" s="813" t="s">
        <v>4097</v>
      </c>
      <c r="E6" s="813" t="s">
        <v>4144</v>
      </c>
      <c r="F6" s="813" t="s">
        <v>4145</v>
      </c>
      <c r="G6" s="813" t="s">
        <v>4146</v>
      </c>
      <c r="H6" s="225"/>
      <c r="I6" s="225"/>
      <c r="J6" s="813"/>
      <c r="K6" s="813"/>
      <c r="L6" s="225">
        <v>5</v>
      </c>
      <c r="M6" s="225">
        <v>0</v>
      </c>
      <c r="N6" s="813"/>
      <c r="O6" s="813">
        <v>0</v>
      </c>
      <c r="P6" s="225">
        <v>2</v>
      </c>
      <c r="Q6" s="225">
        <v>0</v>
      </c>
      <c r="R6" s="818"/>
      <c r="S6" s="826">
        <v>0</v>
      </c>
    </row>
    <row r="7" spans="1:19" ht="14.4" customHeight="1" x14ac:dyDescent="0.3">
      <c r="A7" s="737" t="s">
        <v>4147</v>
      </c>
      <c r="B7" s="738" t="s">
        <v>4148</v>
      </c>
      <c r="C7" s="738" t="s">
        <v>566</v>
      </c>
      <c r="D7" s="738" t="s">
        <v>2215</v>
      </c>
      <c r="E7" s="738" t="s">
        <v>4144</v>
      </c>
      <c r="F7" s="738" t="s">
        <v>4193</v>
      </c>
      <c r="G7" s="738" t="s">
        <v>4194</v>
      </c>
      <c r="H7" s="741">
        <v>1</v>
      </c>
      <c r="I7" s="741">
        <v>35</v>
      </c>
      <c r="J7" s="738">
        <v>0.15765765765765766</v>
      </c>
      <c r="K7" s="738">
        <v>35</v>
      </c>
      <c r="L7" s="741">
        <v>6</v>
      </c>
      <c r="M7" s="741">
        <v>222</v>
      </c>
      <c r="N7" s="738">
        <v>1</v>
      </c>
      <c r="O7" s="738">
        <v>37</v>
      </c>
      <c r="P7" s="741">
        <v>8</v>
      </c>
      <c r="Q7" s="741">
        <v>296</v>
      </c>
      <c r="R7" s="754">
        <v>1.3333333333333333</v>
      </c>
      <c r="S7" s="742">
        <v>37</v>
      </c>
    </row>
    <row r="8" spans="1:19" ht="14.4" customHeight="1" x14ac:dyDescent="0.3">
      <c r="A8" s="737" t="s">
        <v>4147</v>
      </c>
      <c r="B8" s="738" t="s">
        <v>4148</v>
      </c>
      <c r="C8" s="738" t="s">
        <v>566</v>
      </c>
      <c r="D8" s="738" t="s">
        <v>2215</v>
      </c>
      <c r="E8" s="738" t="s">
        <v>4144</v>
      </c>
      <c r="F8" s="738" t="s">
        <v>4199</v>
      </c>
      <c r="G8" s="738" t="s">
        <v>4200</v>
      </c>
      <c r="H8" s="741">
        <v>86</v>
      </c>
      <c r="I8" s="741">
        <v>20210</v>
      </c>
      <c r="J8" s="738">
        <v>2.4399372208137149</v>
      </c>
      <c r="K8" s="738">
        <v>235</v>
      </c>
      <c r="L8" s="741">
        <v>33</v>
      </c>
      <c r="M8" s="741">
        <v>8283</v>
      </c>
      <c r="N8" s="738">
        <v>1</v>
      </c>
      <c r="O8" s="738">
        <v>251</v>
      </c>
      <c r="P8" s="741">
        <v>12</v>
      </c>
      <c r="Q8" s="741">
        <v>3012</v>
      </c>
      <c r="R8" s="754">
        <v>0.36363636363636365</v>
      </c>
      <c r="S8" s="742">
        <v>251</v>
      </c>
    </row>
    <row r="9" spans="1:19" ht="14.4" customHeight="1" x14ac:dyDescent="0.3">
      <c r="A9" s="737" t="s">
        <v>4147</v>
      </c>
      <c r="B9" s="738" t="s">
        <v>4148</v>
      </c>
      <c r="C9" s="738" t="s">
        <v>566</v>
      </c>
      <c r="D9" s="738" t="s">
        <v>2216</v>
      </c>
      <c r="E9" s="738" t="s">
        <v>4149</v>
      </c>
      <c r="F9" s="738" t="s">
        <v>4152</v>
      </c>
      <c r="G9" s="738" t="s">
        <v>4153</v>
      </c>
      <c r="H9" s="741"/>
      <c r="I9" s="741"/>
      <c r="J9" s="738"/>
      <c r="K9" s="738"/>
      <c r="L9" s="741"/>
      <c r="M9" s="741"/>
      <c r="N9" s="738"/>
      <c r="O9" s="738"/>
      <c r="P9" s="741">
        <v>0.1</v>
      </c>
      <c r="Q9" s="741">
        <v>15.1</v>
      </c>
      <c r="R9" s="754"/>
      <c r="S9" s="742">
        <v>151</v>
      </c>
    </row>
    <row r="10" spans="1:19" ht="14.4" customHeight="1" x14ac:dyDescent="0.3">
      <c r="A10" s="737" t="s">
        <v>4147</v>
      </c>
      <c r="B10" s="738" t="s">
        <v>4148</v>
      </c>
      <c r="C10" s="738" t="s">
        <v>566</v>
      </c>
      <c r="D10" s="738" t="s">
        <v>2216</v>
      </c>
      <c r="E10" s="738" t="s">
        <v>4149</v>
      </c>
      <c r="F10" s="738" t="s">
        <v>4156</v>
      </c>
      <c r="G10" s="738" t="s">
        <v>4157</v>
      </c>
      <c r="H10" s="741"/>
      <c r="I10" s="741"/>
      <c r="J10" s="738"/>
      <c r="K10" s="738"/>
      <c r="L10" s="741"/>
      <c r="M10" s="741"/>
      <c r="N10" s="738"/>
      <c r="O10" s="738"/>
      <c r="P10" s="741">
        <v>2</v>
      </c>
      <c r="Q10" s="741">
        <v>507.09999999999997</v>
      </c>
      <c r="R10" s="754"/>
      <c r="S10" s="742">
        <v>253.54999999999998</v>
      </c>
    </row>
    <row r="11" spans="1:19" ht="14.4" customHeight="1" x14ac:dyDescent="0.3">
      <c r="A11" s="737" t="s">
        <v>4147</v>
      </c>
      <c r="B11" s="738" t="s">
        <v>4148</v>
      </c>
      <c r="C11" s="738" t="s">
        <v>566</v>
      </c>
      <c r="D11" s="738" t="s">
        <v>2216</v>
      </c>
      <c r="E11" s="738" t="s">
        <v>4149</v>
      </c>
      <c r="F11" s="738" t="s">
        <v>4164</v>
      </c>
      <c r="G11" s="738" t="s">
        <v>1042</v>
      </c>
      <c r="H11" s="741"/>
      <c r="I11" s="741"/>
      <c r="J11" s="738"/>
      <c r="K11" s="738"/>
      <c r="L11" s="741"/>
      <c r="M11" s="741"/>
      <c r="N11" s="738"/>
      <c r="O11" s="738"/>
      <c r="P11" s="741">
        <v>0.1</v>
      </c>
      <c r="Q11" s="741">
        <v>7.8</v>
      </c>
      <c r="R11" s="754"/>
      <c r="S11" s="742">
        <v>78</v>
      </c>
    </row>
    <row r="12" spans="1:19" ht="14.4" customHeight="1" x14ac:dyDescent="0.3">
      <c r="A12" s="737" t="s">
        <v>4147</v>
      </c>
      <c r="B12" s="738" t="s">
        <v>4148</v>
      </c>
      <c r="C12" s="738" t="s">
        <v>566</v>
      </c>
      <c r="D12" s="738" t="s">
        <v>2216</v>
      </c>
      <c r="E12" s="738" t="s">
        <v>4149</v>
      </c>
      <c r="F12" s="738" t="s">
        <v>4165</v>
      </c>
      <c r="G12" s="738" t="s">
        <v>778</v>
      </c>
      <c r="H12" s="741"/>
      <c r="I12" s="741"/>
      <c r="J12" s="738"/>
      <c r="K12" s="738"/>
      <c r="L12" s="741"/>
      <c r="M12" s="741"/>
      <c r="N12" s="738"/>
      <c r="O12" s="738"/>
      <c r="P12" s="741">
        <v>0.1</v>
      </c>
      <c r="Q12" s="741">
        <v>7.07</v>
      </c>
      <c r="R12" s="754"/>
      <c r="S12" s="742">
        <v>70.7</v>
      </c>
    </row>
    <row r="13" spans="1:19" ht="14.4" customHeight="1" x14ac:dyDescent="0.3">
      <c r="A13" s="737" t="s">
        <v>4147</v>
      </c>
      <c r="B13" s="738" t="s">
        <v>4148</v>
      </c>
      <c r="C13" s="738" t="s">
        <v>566</v>
      </c>
      <c r="D13" s="738" t="s">
        <v>2216</v>
      </c>
      <c r="E13" s="738" t="s">
        <v>4149</v>
      </c>
      <c r="F13" s="738" t="s">
        <v>4175</v>
      </c>
      <c r="G13" s="738" t="s">
        <v>590</v>
      </c>
      <c r="H13" s="741"/>
      <c r="I13" s="741"/>
      <c r="J13" s="738"/>
      <c r="K13" s="738"/>
      <c r="L13" s="741"/>
      <c r="M13" s="741"/>
      <c r="N13" s="738"/>
      <c r="O13" s="738"/>
      <c r="P13" s="741">
        <v>0.57000000000000006</v>
      </c>
      <c r="Q13" s="741">
        <v>139.25</v>
      </c>
      <c r="R13" s="754"/>
      <c r="S13" s="742">
        <v>244.29824561403507</v>
      </c>
    </row>
    <row r="14" spans="1:19" ht="14.4" customHeight="1" x14ac:dyDescent="0.3">
      <c r="A14" s="737" t="s">
        <v>4147</v>
      </c>
      <c r="B14" s="738" t="s">
        <v>4148</v>
      </c>
      <c r="C14" s="738" t="s">
        <v>566</v>
      </c>
      <c r="D14" s="738" t="s">
        <v>2216</v>
      </c>
      <c r="E14" s="738" t="s">
        <v>4178</v>
      </c>
      <c r="F14" s="738" t="s">
        <v>4179</v>
      </c>
      <c r="G14" s="738" t="s">
        <v>4180</v>
      </c>
      <c r="H14" s="741"/>
      <c r="I14" s="741"/>
      <c r="J14" s="738"/>
      <c r="K14" s="738"/>
      <c r="L14" s="741"/>
      <c r="M14" s="741"/>
      <c r="N14" s="738"/>
      <c r="O14" s="738"/>
      <c r="P14" s="741">
        <v>4</v>
      </c>
      <c r="Q14" s="741">
        <v>970.56</v>
      </c>
      <c r="R14" s="754"/>
      <c r="S14" s="742">
        <v>242.64</v>
      </c>
    </row>
    <row r="15" spans="1:19" ht="14.4" customHeight="1" x14ac:dyDescent="0.3">
      <c r="A15" s="737" t="s">
        <v>4147</v>
      </c>
      <c r="B15" s="738" t="s">
        <v>4148</v>
      </c>
      <c r="C15" s="738" t="s">
        <v>566</v>
      </c>
      <c r="D15" s="738" t="s">
        <v>2216</v>
      </c>
      <c r="E15" s="738" t="s">
        <v>4178</v>
      </c>
      <c r="F15" s="738" t="s">
        <v>4181</v>
      </c>
      <c r="G15" s="738" t="s">
        <v>4182</v>
      </c>
      <c r="H15" s="741"/>
      <c r="I15" s="741"/>
      <c r="J15" s="738"/>
      <c r="K15" s="738"/>
      <c r="L15" s="741"/>
      <c r="M15" s="741"/>
      <c r="N15" s="738"/>
      <c r="O15" s="738"/>
      <c r="P15" s="741">
        <v>2</v>
      </c>
      <c r="Q15" s="741">
        <v>485.28</v>
      </c>
      <c r="R15" s="754"/>
      <c r="S15" s="742">
        <v>242.64</v>
      </c>
    </row>
    <row r="16" spans="1:19" ht="14.4" customHeight="1" x14ac:dyDescent="0.3">
      <c r="A16" s="737" t="s">
        <v>4147</v>
      </c>
      <c r="B16" s="738" t="s">
        <v>4148</v>
      </c>
      <c r="C16" s="738" t="s">
        <v>566</v>
      </c>
      <c r="D16" s="738" t="s">
        <v>2216</v>
      </c>
      <c r="E16" s="738" t="s">
        <v>4144</v>
      </c>
      <c r="F16" s="738" t="s">
        <v>4189</v>
      </c>
      <c r="G16" s="738" t="s">
        <v>4190</v>
      </c>
      <c r="H16" s="741"/>
      <c r="I16" s="741"/>
      <c r="J16" s="738"/>
      <c r="K16" s="738"/>
      <c r="L16" s="741"/>
      <c r="M16" s="741"/>
      <c r="N16" s="738"/>
      <c r="O16" s="738"/>
      <c r="P16" s="741">
        <v>1</v>
      </c>
      <c r="Q16" s="741">
        <v>78</v>
      </c>
      <c r="R16" s="754"/>
      <c r="S16" s="742">
        <v>78</v>
      </c>
    </row>
    <row r="17" spans="1:19" ht="14.4" customHeight="1" x14ac:dyDescent="0.3">
      <c r="A17" s="737" t="s">
        <v>4147</v>
      </c>
      <c r="B17" s="738" t="s">
        <v>4148</v>
      </c>
      <c r="C17" s="738" t="s">
        <v>566</v>
      </c>
      <c r="D17" s="738" t="s">
        <v>2216</v>
      </c>
      <c r="E17" s="738" t="s">
        <v>4144</v>
      </c>
      <c r="F17" s="738" t="s">
        <v>4191</v>
      </c>
      <c r="G17" s="738" t="s">
        <v>4192</v>
      </c>
      <c r="H17" s="741"/>
      <c r="I17" s="741"/>
      <c r="J17" s="738"/>
      <c r="K17" s="738"/>
      <c r="L17" s="741"/>
      <c r="M17" s="741"/>
      <c r="N17" s="738"/>
      <c r="O17" s="738"/>
      <c r="P17" s="741">
        <v>36</v>
      </c>
      <c r="Q17" s="741">
        <v>5292</v>
      </c>
      <c r="R17" s="754"/>
      <c r="S17" s="742">
        <v>147</v>
      </c>
    </row>
    <row r="18" spans="1:19" ht="14.4" customHeight="1" x14ac:dyDescent="0.3">
      <c r="A18" s="737" t="s">
        <v>4147</v>
      </c>
      <c r="B18" s="738" t="s">
        <v>4148</v>
      </c>
      <c r="C18" s="738" t="s">
        <v>566</v>
      </c>
      <c r="D18" s="738" t="s">
        <v>2216</v>
      </c>
      <c r="E18" s="738" t="s">
        <v>4144</v>
      </c>
      <c r="F18" s="738" t="s">
        <v>4193</v>
      </c>
      <c r="G18" s="738" t="s">
        <v>4194</v>
      </c>
      <c r="H18" s="741"/>
      <c r="I18" s="741"/>
      <c r="J18" s="738"/>
      <c r="K18" s="738"/>
      <c r="L18" s="741">
        <v>3</v>
      </c>
      <c r="M18" s="741">
        <v>111</v>
      </c>
      <c r="N18" s="738">
        <v>1</v>
      </c>
      <c r="O18" s="738">
        <v>37</v>
      </c>
      <c r="P18" s="741">
        <v>8</v>
      </c>
      <c r="Q18" s="741">
        <v>296</v>
      </c>
      <c r="R18" s="754">
        <v>2.6666666666666665</v>
      </c>
      <c r="S18" s="742">
        <v>37</v>
      </c>
    </row>
    <row r="19" spans="1:19" ht="14.4" customHeight="1" x14ac:dyDescent="0.3">
      <c r="A19" s="737" t="s">
        <v>4147</v>
      </c>
      <c r="B19" s="738" t="s">
        <v>4148</v>
      </c>
      <c r="C19" s="738" t="s">
        <v>566</v>
      </c>
      <c r="D19" s="738" t="s">
        <v>2216</v>
      </c>
      <c r="E19" s="738" t="s">
        <v>4144</v>
      </c>
      <c r="F19" s="738" t="s">
        <v>4197</v>
      </c>
      <c r="G19" s="738" t="s">
        <v>4198</v>
      </c>
      <c r="H19" s="741"/>
      <c r="I19" s="741"/>
      <c r="J19" s="738"/>
      <c r="K19" s="738"/>
      <c r="L19" s="741"/>
      <c r="M19" s="741"/>
      <c r="N19" s="738"/>
      <c r="O19" s="738"/>
      <c r="P19" s="741">
        <v>8</v>
      </c>
      <c r="Q19" s="741">
        <v>1032</v>
      </c>
      <c r="R19" s="754"/>
      <c r="S19" s="742">
        <v>129</v>
      </c>
    </row>
    <row r="20" spans="1:19" ht="14.4" customHeight="1" x14ac:dyDescent="0.3">
      <c r="A20" s="737" t="s">
        <v>4147</v>
      </c>
      <c r="B20" s="738" t="s">
        <v>4148</v>
      </c>
      <c r="C20" s="738" t="s">
        <v>566</v>
      </c>
      <c r="D20" s="738" t="s">
        <v>2216</v>
      </c>
      <c r="E20" s="738" t="s">
        <v>4144</v>
      </c>
      <c r="F20" s="738" t="s">
        <v>4201</v>
      </c>
      <c r="G20" s="738" t="s">
        <v>4202</v>
      </c>
      <c r="H20" s="741"/>
      <c r="I20" s="741"/>
      <c r="J20" s="738"/>
      <c r="K20" s="738"/>
      <c r="L20" s="741"/>
      <c r="M20" s="741"/>
      <c r="N20" s="738"/>
      <c r="O20" s="738"/>
      <c r="P20" s="741">
        <v>7</v>
      </c>
      <c r="Q20" s="741">
        <v>4907</v>
      </c>
      <c r="R20" s="754"/>
      <c r="S20" s="742">
        <v>701</v>
      </c>
    </row>
    <row r="21" spans="1:19" ht="14.4" customHeight="1" x14ac:dyDescent="0.3">
      <c r="A21" s="737" t="s">
        <v>4147</v>
      </c>
      <c r="B21" s="738" t="s">
        <v>4148</v>
      </c>
      <c r="C21" s="738" t="s">
        <v>566</v>
      </c>
      <c r="D21" s="738" t="s">
        <v>2216</v>
      </c>
      <c r="E21" s="738" t="s">
        <v>4144</v>
      </c>
      <c r="F21" s="738" t="s">
        <v>4205</v>
      </c>
      <c r="G21" s="738" t="s">
        <v>4206</v>
      </c>
      <c r="H21" s="741"/>
      <c r="I21" s="741"/>
      <c r="J21" s="738"/>
      <c r="K21" s="738"/>
      <c r="L21" s="741"/>
      <c r="M21" s="741"/>
      <c r="N21" s="738"/>
      <c r="O21" s="738"/>
      <c r="P21" s="741">
        <v>39</v>
      </c>
      <c r="Q21" s="741">
        <v>1300.01</v>
      </c>
      <c r="R21" s="754"/>
      <c r="S21" s="742">
        <v>33.333589743589741</v>
      </c>
    </row>
    <row r="22" spans="1:19" ht="14.4" customHeight="1" x14ac:dyDescent="0.3">
      <c r="A22" s="737" t="s">
        <v>4147</v>
      </c>
      <c r="B22" s="738" t="s">
        <v>4148</v>
      </c>
      <c r="C22" s="738" t="s">
        <v>566</v>
      </c>
      <c r="D22" s="738" t="s">
        <v>2216</v>
      </c>
      <c r="E22" s="738" t="s">
        <v>4144</v>
      </c>
      <c r="F22" s="738" t="s">
        <v>4209</v>
      </c>
      <c r="G22" s="738" t="s">
        <v>4210</v>
      </c>
      <c r="H22" s="741"/>
      <c r="I22" s="741"/>
      <c r="J22" s="738"/>
      <c r="K22" s="738"/>
      <c r="L22" s="741"/>
      <c r="M22" s="741"/>
      <c r="N22" s="738"/>
      <c r="O22" s="738"/>
      <c r="P22" s="741">
        <v>80</v>
      </c>
      <c r="Q22" s="741">
        <v>9600</v>
      </c>
      <c r="R22" s="754"/>
      <c r="S22" s="742">
        <v>120</v>
      </c>
    </row>
    <row r="23" spans="1:19" ht="14.4" customHeight="1" x14ac:dyDescent="0.3">
      <c r="A23" s="737" t="s">
        <v>4147</v>
      </c>
      <c r="B23" s="738" t="s">
        <v>4148</v>
      </c>
      <c r="C23" s="738" t="s">
        <v>566</v>
      </c>
      <c r="D23" s="738" t="s">
        <v>2216</v>
      </c>
      <c r="E23" s="738" t="s">
        <v>4144</v>
      </c>
      <c r="F23" s="738" t="s">
        <v>4211</v>
      </c>
      <c r="G23" s="738" t="s">
        <v>4212</v>
      </c>
      <c r="H23" s="741"/>
      <c r="I23" s="741"/>
      <c r="J23" s="738"/>
      <c r="K23" s="738"/>
      <c r="L23" s="741"/>
      <c r="M23" s="741"/>
      <c r="N23" s="738"/>
      <c r="O23" s="738"/>
      <c r="P23" s="741">
        <v>1</v>
      </c>
      <c r="Q23" s="741">
        <v>32</v>
      </c>
      <c r="R23" s="754"/>
      <c r="S23" s="742">
        <v>32</v>
      </c>
    </row>
    <row r="24" spans="1:19" ht="14.4" customHeight="1" x14ac:dyDescent="0.3">
      <c r="A24" s="737" t="s">
        <v>4147</v>
      </c>
      <c r="B24" s="738" t="s">
        <v>4148</v>
      </c>
      <c r="C24" s="738" t="s">
        <v>566</v>
      </c>
      <c r="D24" s="738" t="s">
        <v>2216</v>
      </c>
      <c r="E24" s="738" t="s">
        <v>4144</v>
      </c>
      <c r="F24" s="738" t="s">
        <v>4213</v>
      </c>
      <c r="G24" s="738" t="s">
        <v>4214</v>
      </c>
      <c r="H24" s="741"/>
      <c r="I24" s="741"/>
      <c r="J24" s="738"/>
      <c r="K24" s="738"/>
      <c r="L24" s="741"/>
      <c r="M24" s="741"/>
      <c r="N24" s="738"/>
      <c r="O24" s="738"/>
      <c r="P24" s="741">
        <v>1</v>
      </c>
      <c r="Q24" s="741">
        <v>74</v>
      </c>
      <c r="R24" s="754"/>
      <c r="S24" s="742">
        <v>74</v>
      </c>
    </row>
    <row r="25" spans="1:19" ht="14.4" customHeight="1" x14ac:dyDescent="0.3">
      <c r="A25" s="737" t="s">
        <v>4147</v>
      </c>
      <c r="B25" s="738" t="s">
        <v>4148</v>
      </c>
      <c r="C25" s="738" t="s">
        <v>566</v>
      </c>
      <c r="D25" s="738" t="s">
        <v>2216</v>
      </c>
      <c r="E25" s="738" t="s">
        <v>4144</v>
      </c>
      <c r="F25" s="738" t="s">
        <v>4215</v>
      </c>
      <c r="G25" s="738" t="s">
        <v>4216</v>
      </c>
      <c r="H25" s="741"/>
      <c r="I25" s="741"/>
      <c r="J25" s="738"/>
      <c r="K25" s="738"/>
      <c r="L25" s="741"/>
      <c r="M25" s="741"/>
      <c r="N25" s="738"/>
      <c r="O25" s="738"/>
      <c r="P25" s="741">
        <v>10</v>
      </c>
      <c r="Q25" s="741">
        <v>770</v>
      </c>
      <c r="R25" s="754"/>
      <c r="S25" s="742">
        <v>77</v>
      </c>
    </row>
    <row r="26" spans="1:19" ht="14.4" customHeight="1" x14ac:dyDescent="0.3">
      <c r="A26" s="737" t="s">
        <v>4147</v>
      </c>
      <c r="B26" s="738" t="s">
        <v>4148</v>
      </c>
      <c r="C26" s="738" t="s">
        <v>566</v>
      </c>
      <c r="D26" s="738" t="s">
        <v>2216</v>
      </c>
      <c r="E26" s="738" t="s">
        <v>4144</v>
      </c>
      <c r="F26" s="738" t="s">
        <v>4219</v>
      </c>
      <c r="G26" s="738" t="s">
        <v>4220</v>
      </c>
      <c r="H26" s="741"/>
      <c r="I26" s="741"/>
      <c r="J26" s="738"/>
      <c r="K26" s="738"/>
      <c r="L26" s="741"/>
      <c r="M26" s="741"/>
      <c r="N26" s="738"/>
      <c r="O26" s="738"/>
      <c r="P26" s="741">
        <v>2</v>
      </c>
      <c r="Q26" s="741">
        <v>746</v>
      </c>
      <c r="R26" s="754"/>
      <c r="S26" s="742">
        <v>373</v>
      </c>
    </row>
    <row r="27" spans="1:19" ht="14.4" customHeight="1" x14ac:dyDescent="0.3">
      <c r="A27" s="737" t="s">
        <v>4147</v>
      </c>
      <c r="B27" s="738" t="s">
        <v>4148</v>
      </c>
      <c r="C27" s="738" t="s">
        <v>566</v>
      </c>
      <c r="D27" s="738" t="s">
        <v>2216</v>
      </c>
      <c r="E27" s="738" t="s">
        <v>4144</v>
      </c>
      <c r="F27" s="738" t="s">
        <v>4221</v>
      </c>
      <c r="G27" s="738" t="s">
        <v>4222</v>
      </c>
      <c r="H27" s="741"/>
      <c r="I27" s="741"/>
      <c r="J27" s="738"/>
      <c r="K27" s="738"/>
      <c r="L27" s="741"/>
      <c r="M27" s="741"/>
      <c r="N27" s="738"/>
      <c r="O27" s="738"/>
      <c r="P27" s="741">
        <v>33</v>
      </c>
      <c r="Q27" s="741">
        <v>5841</v>
      </c>
      <c r="R27" s="754"/>
      <c r="S27" s="742">
        <v>177</v>
      </c>
    </row>
    <row r="28" spans="1:19" ht="14.4" customHeight="1" x14ac:dyDescent="0.3">
      <c r="A28" s="737" t="s">
        <v>4147</v>
      </c>
      <c r="B28" s="738" t="s">
        <v>4148</v>
      </c>
      <c r="C28" s="738" t="s">
        <v>566</v>
      </c>
      <c r="D28" s="738" t="s">
        <v>4102</v>
      </c>
      <c r="E28" s="738" t="s">
        <v>4144</v>
      </c>
      <c r="F28" s="738" t="s">
        <v>4199</v>
      </c>
      <c r="G28" s="738" t="s">
        <v>4200</v>
      </c>
      <c r="H28" s="741">
        <v>44</v>
      </c>
      <c r="I28" s="741">
        <v>10340</v>
      </c>
      <c r="J28" s="738"/>
      <c r="K28" s="738">
        <v>235</v>
      </c>
      <c r="L28" s="741"/>
      <c r="M28" s="741"/>
      <c r="N28" s="738"/>
      <c r="O28" s="738"/>
      <c r="P28" s="741"/>
      <c r="Q28" s="741"/>
      <c r="R28" s="754"/>
      <c r="S28" s="742"/>
    </row>
    <row r="29" spans="1:19" ht="14.4" customHeight="1" x14ac:dyDescent="0.3">
      <c r="A29" s="737" t="s">
        <v>4147</v>
      </c>
      <c r="B29" s="738" t="s">
        <v>4148</v>
      </c>
      <c r="C29" s="738" t="s">
        <v>566</v>
      </c>
      <c r="D29" s="738" t="s">
        <v>4102</v>
      </c>
      <c r="E29" s="738" t="s">
        <v>4144</v>
      </c>
      <c r="F29" s="738" t="s">
        <v>4207</v>
      </c>
      <c r="G29" s="738" t="s">
        <v>4208</v>
      </c>
      <c r="H29" s="741">
        <v>1</v>
      </c>
      <c r="I29" s="741">
        <v>108</v>
      </c>
      <c r="J29" s="738"/>
      <c r="K29" s="738">
        <v>108</v>
      </c>
      <c r="L29" s="741"/>
      <c r="M29" s="741"/>
      <c r="N29" s="738"/>
      <c r="O29" s="738"/>
      <c r="P29" s="741"/>
      <c r="Q29" s="741"/>
      <c r="R29" s="754"/>
      <c r="S29" s="742"/>
    </row>
    <row r="30" spans="1:19" ht="14.4" customHeight="1" x14ac:dyDescent="0.3">
      <c r="A30" s="737" t="s">
        <v>4147</v>
      </c>
      <c r="B30" s="738" t="s">
        <v>4148</v>
      </c>
      <c r="C30" s="738" t="s">
        <v>566</v>
      </c>
      <c r="D30" s="738" t="s">
        <v>4103</v>
      </c>
      <c r="E30" s="738" t="s">
        <v>4144</v>
      </c>
      <c r="F30" s="738" t="s">
        <v>4199</v>
      </c>
      <c r="G30" s="738" t="s">
        <v>4200</v>
      </c>
      <c r="H30" s="741"/>
      <c r="I30" s="741"/>
      <c r="J30" s="738"/>
      <c r="K30" s="738"/>
      <c r="L30" s="741"/>
      <c r="M30" s="741"/>
      <c r="N30" s="738"/>
      <c r="O30" s="738"/>
      <c r="P30" s="741">
        <v>10</v>
      </c>
      <c r="Q30" s="741">
        <v>2510</v>
      </c>
      <c r="R30" s="754"/>
      <c r="S30" s="742">
        <v>251</v>
      </c>
    </row>
    <row r="31" spans="1:19" ht="14.4" customHeight="1" x14ac:dyDescent="0.3">
      <c r="A31" s="737" t="s">
        <v>4147</v>
      </c>
      <c r="B31" s="738" t="s">
        <v>4148</v>
      </c>
      <c r="C31" s="738" t="s">
        <v>566</v>
      </c>
      <c r="D31" s="738" t="s">
        <v>2218</v>
      </c>
      <c r="E31" s="738" t="s">
        <v>4149</v>
      </c>
      <c r="F31" s="738" t="s">
        <v>4150</v>
      </c>
      <c r="G31" s="738" t="s">
        <v>4151</v>
      </c>
      <c r="H31" s="741"/>
      <c r="I31" s="741"/>
      <c r="J31" s="738"/>
      <c r="K31" s="738"/>
      <c r="L31" s="741">
        <v>0.2</v>
      </c>
      <c r="M31" s="741">
        <v>10.82</v>
      </c>
      <c r="N31" s="738">
        <v>1</v>
      </c>
      <c r="O31" s="738">
        <v>54.1</v>
      </c>
      <c r="P31" s="741"/>
      <c r="Q31" s="741"/>
      <c r="R31" s="754"/>
      <c r="S31" s="742"/>
    </row>
    <row r="32" spans="1:19" ht="14.4" customHeight="1" x14ac:dyDescent="0.3">
      <c r="A32" s="737" t="s">
        <v>4147</v>
      </c>
      <c r="B32" s="738" t="s">
        <v>4148</v>
      </c>
      <c r="C32" s="738" t="s">
        <v>566</v>
      </c>
      <c r="D32" s="738" t="s">
        <v>2218</v>
      </c>
      <c r="E32" s="738" t="s">
        <v>4149</v>
      </c>
      <c r="F32" s="738" t="s">
        <v>4152</v>
      </c>
      <c r="G32" s="738" t="s">
        <v>4153</v>
      </c>
      <c r="H32" s="741">
        <v>0.3</v>
      </c>
      <c r="I32" s="741">
        <v>45.3</v>
      </c>
      <c r="J32" s="738">
        <v>1.5</v>
      </c>
      <c r="K32" s="738">
        <v>151</v>
      </c>
      <c r="L32" s="741">
        <v>0.2</v>
      </c>
      <c r="M32" s="741">
        <v>30.2</v>
      </c>
      <c r="N32" s="738">
        <v>1</v>
      </c>
      <c r="O32" s="738">
        <v>151</v>
      </c>
      <c r="P32" s="741">
        <v>0.7</v>
      </c>
      <c r="Q32" s="741">
        <v>105.7</v>
      </c>
      <c r="R32" s="754">
        <v>3.5</v>
      </c>
      <c r="S32" s="742">
        <v>151</v>
      </c>
    </row>
    <row r="33" spans="1:19" ht="14.4" customHeight="1" x14ac:dyDescent="0.3">
      <c r="A33" s="737" t="s">
        <v>4147</v>
      </c>
      <c r="B33" s="738" t="s">
        <v>4148</v>
      </c>
      <c r="C33" s="738" t="s">
        <v>566</v>
      </c>
      <c r="D33" s="738" t="s">
        <v>2218</v>
      </c>
      <c r="E33" s="738" t="s">
        <v>4149</v>
      </c>
      <c r="F33" s="738" t="s">
        <v>4156</v>
      </c>
      <c r="G33" s="738" t="s">
        <v>4157</v>
      </c>
      <c r="H33" s="741">
        <v>3</v>
      </c>
      <c r="I33" s="741">
        <v>760.65000000000009</v>
      </c>
      <c r="J33" s="738">
        <v>0.50000000000000011</v>
      </c>
      <c r="K33" s="738">
        <v>253.55000000000004</v>
      </c>
      <c r="L33" s="741">
        <v>6</v>
      </c>
      <c r="M33" s="741">
        <v>1521.3</v>
      </c>
      <c r="N33" s="738">
        <v>1</v>
      </c>
      <c r="O33" s="738">
        <v>253.54999999999998</v>
      </c>
      <c r="P33" s="741">
        <v>9.2000000000000011</v>
      </c>
      <c r="Q33" s="741">
        <v>2332.66</v>
      </c>
      <c r="R33" s="754">
        <v>1.5333333333333332</v>
      </c>
      <c r="S33" s="742">
        <v>253.54999999999995</v>
      </c>
    </row>
    <row r="34" spans="1:19" ht="14.4" customHeight="1" x14ac:dyDescent="0.3">
      <c r="A34" s="737" t="s">
        <v>4147</v>
      </c>
      <c r="B34" s="738" t="s">
        <v>4148</v>
      </c>
      <c r="C34" s="738" t="s">
        <v>566</v>
      </c>
      <c r="D34" s="738" t="s">
        <v>2218</v>
      </c>
      <c r="E34" s="738" t="s">
        <v>4149</v>
      </c>
      <c r="F34" s="738" t="s">
        <v>4158</v>
      </c>
      <c r="G34" s="738" t="s">
        <v>2129</v>
      </c>
      <c r="H34" s="741">
        <v>0.4</v>
      </c>
      <c r="I34" s="741">
        <v>24.560000000000002</v>
      </c>
      <c r="J34" s="738">
        <v>4.0000000000000009</v>
      </c>
      <c r="K34" s="738">
        <v>61.400000000000006</v>
      </c>
      <c r="L34" s="741">
        <v>0.1</v>
      </c>
      <c r="M34" s="741">
        <v>6.14</v>
      </c>
      <c r="N34" s="738">
        <v>1</v>
      </c>
      <c r="O34" s="738">
        <v>61.399999999999991</v>
      </c>
      <c r="P34" s="741">
        <v>0.2</v>
      </c>
      <c r="Q34" s="741">
        <v>12.28</v>
      </c>
      <c r="R34" s="754">
        <v>2</v>
      </c>
      <c r="S34" s="742">
        <v>61.399999999999991</v>
      </c>
    </row>
    <row r="35" spans="1:19" ht="14.4" customHeight="1" x14ac:dyDescent="0.3">
      <c r="A35" s="737" t="s">
        <v>4147</v>
      </c>
      <c r="B35" s="738" t="s">
        <v>4148</v>
      </c>
      <c r="C35" s="738" t="s">
        <v>566</v>
      </c>
      <c r="D35" s="738" t="s">
        <v>2218</v>
      </c>
      <c r="E35" s="738" t="s">
        <v>4149</v>
      </c>
      <c r="F35" s="738" t="s">
        <v>4159</v>
      </c>
      <c r="G35" s="738" t="s">
        <v>610</v>
      </c>
      <c r="H35" s="741">
        <v>2</v>
      </c>
      <c r="I35" s="741">
        <v>27.48</v>
      </c>
      <c r="J35" s="738">
        <v>0.5</v>
      </c>
      <c r="K35" s="738">
        <v>13.74</v>
      </c>
      <c r="L35" s="741">
        <v>4</v>
      </c>
      <c r="M35" s="741">
        <v>54.96</v>
      </c>
      <c r="N35" s="738">
        <v>1</v>
      </c>
      <c r="O35" s="738">
        <v>13.74</v>
      </c>
      <c r="P35" s="741">
        <v>4</v>
      </c>
      <c r="Q35" s="741">
        <v>54.96</v>
      </c>
      <c r="R35" s="754">
        <v>1</v>
      </c>
      <c r="S35" s="742">
        <v>13.74</v>
      </c>
    </row>
    <row r="36" spans="1:19" ht="14.4" customHeight="1" x14ac:dyDescent="0.3">
      <c r="A36" s="737" t="s">
        <v>4147</v>
      </c>
      <c r="B36" s="738" t="s">
        <v>4148</v>
      </c>
      <c r="C36" s="738" t="s">
        <v>566</v>
      </c>
      <c r="D36" s="738" t="s">
        <v>2218</v>
      </c>
      <c r="E36" s="738" t="s">
        <v>4149</v>
      </c>
      <c r="F36" s="738" t="s">
        <v>4162</v>
      </c>
      <c r="G36" s="738" t="s">
        <v>4163</v>
      </c>
      <c r="H36" s="741">
        <v>0.4</v>
      </c>
      <c r="I36" s="741">
        <v>70.8</v>
      </c>
      <c r="J36" s="738"/>
      <c r="K36" s="738">
        <v>176.99999999999997</v>
      </c>
      <c r="L36" s="741"/>
      <c r="M36" s="741"/>
      <c r="N36" s="738"/>
      <c r="O36" s="738"/>
      <c r="P36" s="741"/>
      <c r="Q36" s="741"/>
      <c r="R36" s="754"/>
      <c r="S36" s="742"/>
    </row>
    <row r="37" spans="1:19" ht="14.4" customHeight="1" x14ac:dyDescent="0.3">
      <c r="A37" s="737" t="s">
        <v>4147</v>
      </c>
      <c r="B37" s="738" t="s">
        <v>4148</v>
      </c>
      <c r="C37" s="738" t="s">
        <v>566</v>
      </c>
      <c r="D37" s="738" t="s">
        <v>2218</v>
      </c>
      <c r="E37" s="738" t="s">
        <v>4149</v>
      </c>
      <c r="F37" s="738" t="s">
        <v>4164</v>
      </c>
      <c r="G37" s="738" t="s">
        <v>1042</v>
      </c>
      <c r="H37" s="741"/>
      <c r="I37" s="741"/>
      <c r="J37" s="738"/>
      <c r="K37" s="738"/>
      <c r="L37" s="741"/>
      <c r="M37" s="741"/>
      <c r="N37" s="738"/>
      <c r="O37" s="738"/>
      <c r="P37" s="741">
        <v>0.2</v>
      </c>
      <c r="Q37" s="741">
        <v>15.6</v>
      </c>
      <c r="R37" s="754"/>
      <c r="S37" s="742">
        <v>78</v>
      </c>
    </row>
    <row r="38" spans="1:19" ht="14.4" customHeight="1" x14ac:dyDescent="0.3">
      <c r="A38" s="737" t="s">
        <v>4147</v>
      </c>
      <c r="B38" s="738" t="s">
        <v>4148</v>
      </c>
      <c r="C38" s="738" t="s">
        <v>566</v>
      </c>
      <c r="D38" s="738" t="s">
        <v>2218</v>
      </c>
      <c r="E38" s="738" t="s">
        <v>4149</v>
      </c>
      <c r="F38" s="738" t="s">
        <v>4165</v>
      </c>
      <c r="G38" s="738" t="s">
        <v>778</v>
      </c>
      <c r="H38" s="741">
        <v>0.1</v>
      </c>
      <c r="I38" s="741">
        <v>7.07</v>
      </c>
      <c r="J38" s="738">
        <v>0.14285714285714285</v>
      </c>
      <c r="K38" s="738">
        <v>70.7</v>
      </c>
      <c r="L38" s="741">
        <v>0.7</v>
      </c>
      <c r="M38" s="741">
        <v>49.49</v>
      </c>
      <c r="N38" s="738">
        <v>1</v>
      </c>
      <c r="O38" s="738">
        <v>70.7</v>
      </c>
      <c r="P38" s="741">
        <v>0.6</v>
      </c>
      <c r="Q38" s="741">
        <v>42.42</v>
      </c>
      <c r="R38" s="754">
        <v>0.8571428571428571</v>
      </c>
      <c r="S38" s="742">
        <v>70.7</v>
      </c>
    </row>
    <row r="39" spans="1:19" ht="14.4" customHeight="1" x14ac:dyDescent="0.3">
      <c r="A39" s="737" t="s">
        <v>4147</v>
      </c>
      <c r="B39" s="738" t="s">
        <v>4148</v>
      </c>
      <c r="C39" s="738" t="s">
        <v>566</v>
      </c>
      <c r="D39" s="738" t="s">
        <v>2218</v>
      </c>
      <c r="E39" s="738" t="s">
        <v>4149</v>
      </c>
      <c r="F39" s="738" t="s">
        <v>4168</v>
      </c>
      <c r="G39" s="738" t="s">
        <v>1155</v>
      </c>
      <c r="H39" s="741">
        <v>1.4</v>
      </c>
      <c r="I39" s="741">
        <v>825.37</v>
      </c>
      <c r="J39" s="738">
        <v>0.57718181818181824</v>
      </c>
      <c r="K39" s="738">
        <v>589.55000000000007</v>
      </c>
      <c r="L39" s="741">
        <v>2.2000000000000002</v>
      </c>
      <c r="M39" s="741">
        <v>1430</v>
      </c>
      <c r="N39" s="738">
        <v>1</v>
      </c>
      <c r="O39" s="738">
        <v>650</v>
      </c>
      <c r="P39" s="741">
        <v>1.6199999999999999</v>
      </c>
      <c r="Q39" s="741">
        <v>1053</v>
      </c>
      <c r="R39" s="754">
        <v>0.73636363636363633</v>
      </c>
      <c r="S39" s="742">
        <v>650</v>
      </c>
    </row>
    <row r="40" spans="1:19" ht="14.4" customHeight="1" x14ac:dyDescent="0.3">
      <c r="A40" s="737" t="s">
        <v>4147</v>
      </c>
      <c r="B40" s="738" t="s">
        <v>4148</v>
      </c>
      <c r="C40" s="738" t="s">
        <v>566</v>
      </c>
      <c r="D40" s="738" t="s">
        <v>2218</v>
      </c>
      <c r="E40" s="738" t="s">
        <v>4149</v>
      </c>
      <c r="F40" s="738" t="s">
        <v>4173</v>
      </c>
      <c r="G40" s="738" t="s">
        <v>590</v>
      </c>
      <c r="H40" s="741"/>
      <c r="I40" s="741"/>
      <c r="J40" s="738"/>
      <c r="K40" s="738"/>
      <c r="L40" s="741"/>
      <c r="M40" s="741"/>
      <c r="N40" s="738"/>
      <c r="O40" s="738"/>
      <c r="P40" s="741">
        <v>2</v>
      </c>
      <c r="Q40" s="741">
        <v>243.54</v>
      </c>
      <c r="R40" s="754"/>
      <c r="S40" s="742">
        <v>121.77</v>
      </c>
    </row>
    <row r="41" spans="1:19" ht="14.4" customHeight="1" x14ac:dyDescent="0.3">
      <c r="A41" s="737" t="s">
        <v>4147</v>
      </c>
      <c r="B41" s="738" t="s">
        <v>4148</v>
      </c>
      <c r="C41" s="738" t="s">
        <v>566</v>
      </c>
      <c r="D41" s="738" t="s">
        <v>2218</v>
      </c>
      <c r="E41" s="738" t="s">
        <v>4149</v>
      </c>
      <c r="F41" s="738" t="s">
        <v>4174</v>
      </c>
      <c r="G41" s="738" t="s">
        <v>590</v>
      </c>
      <c r="H41" s="741">
        <v>0.09</v>
      </c>
      <c r="I41" s="741">
        <v>26.849999999999998</v>
      </c>
      <c r="J41" s="738"/>
      <c r="K41" s="738">
        <v>298.33333333333331</v>
      </c>
      <c r="L41" s="741"/>
      <c r="M41" s="741"/>
      <c r="N41" s="738"/>
      <c r="O41" s="738"/>
      <c r="P41" s="741">
        <v>0.03</v>
      </c>
      <c r="Q41" s="741">
        <v>6.02</v>
      </c>
      <c r="R41" s="754"/>
      <c r="S41" s="742">
        <v>200.66666666666666</v>
      </c>
    </row>
    <row r="42" spans="1:19" ht="14.4" customHeight="1" x14ac:dyDescent="0.3">
      <c r="A42" s="737" t="s">
        <v>4147</v>
      </c>
      <c r="B42" s="738" t="s">
        <v>4148</v>
      </c>
      <c r="C42" s="738" t="s">
        <v>566</v>
      </c>
      <c r="D42" s="738" t="s">
        <v>2218</v>
      </c>
      <c r="E42" s="738" t="s">
        <v>4149</v>
      </c>
      <c r="F42" s="738" t="s">
        <v>4175</v>
      </c>
      <c r="G42" s="738" t="s">
        <v>590</v>
      </c>
      <c r="H42" s="741">
        <v>0.7</v>
      </c>
      <c r="I42" s="741">
        <v>253.12</v>
      </c>
      <c r="J42" s="738">
        <v>0.74281018898931805</v>
      </c>
      <c r="K42" s="738">
        <v>361.6</v>
      </c>
      <c r="L42" s="741">
        <v>1.4</v>
      </c>
      <c r="M42" s="741">
        <v>340.76</v>
      </c>
      <c r="N42" s="738">
        <v>1</v>
      </c>
      <c r="O42" s="738">
        <v>243.4</v>
      </c>
      <c r="P42" s="741">
        <v>2.37</v>
      </c>
      <c r="Q42" s="741">
        <v>577.37</v>
      </c>
      <c r="R42" s="754">
        <v>1.6943596666275385</v>
      </c>
      <c r="S42" s="742">
        <v>243.61603375527426</v>
      </c>
    </row>
    <row r="43" spans="1:19" ht="14.4" customHeight="1" x14ac:dyDescent="0.3">
      <c r="A43" s="737" t="s">
        <v>4147</v>
      </c>
      <c r="B43" s="738" t="s">
        <v>4148</v>
      </c>
      <c r="C43" s="738" t="s">
        <v>566</v>
      </c>
      <c r="D43" s="738" t="s">
        <v>2218</v>
      </c>
      <c r="E43" s="738" t="s">
        <v>4149</v>
      </c>
      <c r="F43" s="738" t="s">
        <v>4176</v>
      </c>
      <c r="G43" s="738" t="s">
        <v>2186</v>
      </c>
      <c r="H43" s="741">
        <v>0.6</v>
      </c>
      <c r="I43" s="741">
        <v>22.5</v>
      </c>
      <c r="J43" s="738">
        <v>0.54545454545454541</v>
      </c>
      <c r="K43" s="738">
        <v>37.5</v>
      </c>
      <c r="L43" s="741">
        <v>1.1000000000000001</v>
      </c>
      <c r="M43" s="741">
        <v>41.25</v>
      </c>
      <c r="N43" s="738">
        <v>1</v>
      </c>
      <c r="O43" s="738">
        <v>37.5</v>
      </c>
      <c r="P43" s="741">
        <v>1.8</v>
      </c>
      <c r="Q43" s="741">
        <v>67.55</v>
      </c>
      <c r="R43" s="754">
        <v>1.6375757575757575</v>
      </c>
      <c r="S43" s="742">
        <v>37.527777777777779</v>
      </c>
    </row>
    <row r="44" spans="1:19" ht="14.4" customHeight="1" x14ac:dyDescent="0.3">
      <c r="A44" s="737" t="s">
        <v>4147</v>
      </c>
      <c r="B44" s="738" t="s">
        <v>4148</v>
      </c>
      <c r="C44" s="738" t="s">
        <v>566</v>
      </c>
      <c r="D44" s="738" t="s">
        <v>2218</v>
      </c>
      <c r="E44" s="738" t="s">
        <v>4178</v>
      </c>
      <c r="F44" s="738" t="s">
        <v>4181</v>
      </c>
      <c r="G44" s="738" t="s">
        <v>4182</v>
      </c>
      <c r="H44" s="741">
        <v>1</v>
      </c>
      <c r="I44" s="741">
        <v>242.64</v>
      </c>
      <c r="J44" s="738">
        <v>5.2631578947368411E-2</v>
      </c>
      <c r="K44" s="738">
        <v>242.64</v>
      </c>
      <c r="L44" s="741">
        <v>19</v>
      </c>
      <c r="M44" s="741">
        <v>4610.1600000000008</v>
      </c>
      <c r="N44" s="738">
        <v>1</v>
      </c>
      <c r="O44" s="738">
        <v>242.64000000000004</v>
      </c>
      <c r="P44" s="741">
        <v>12</v>
      </c>
      <c r="Q44" s="741">
        <v>2911.68</v>
      </c>
      <c r="R44" s="754">
        <v>0.63157894736842091</v>
      </c>
      <c r="S44" s="742">
        <v>242.64</v>
      </c>
    </row>
    <row r="45" spans="1:19" ht="14.4" customHeight="1" x14ac:dyDescent="0.3">
      <c r="A45" s="737" t="s">
        <v>4147</v>
      </c>
      <c r="B45" s="738" t="s">
        <v>4148</v>
      </c>
      <c r="C45" s="738" t="s">
        <v>566</v>
      </c>
      <c r="D45" s="738" t="s">
        <v>2218</v>
      </c>
      <c r="E45" s="738" t="s">
        <v>4178</v>
      </c>
      <c r="F45" s="738" t="s">
        <v>4183</v>
      </c>
      <c r="G45" s="738" t="s">
        <v>4184</v>
      </c>
      <c r="H45" s="741"/>
      <c r="I45" s="741"/>
      <c r="J45" s="738"/>
      <c r="K45" s="738"/>
      <c r="L45" s="741"/>
      <c r="M45" s="741"/>
      <c r="N45" s="738"/>
      <c r="O45" s="738"/>
      <c r="P45" s="741">
        <v>2</v>
      </c>
      <c r="Q45" s="741">
        <v>485.28</v>
      </c>
      <c r="R45" s="754"/>
      <c r="S45" s="742">
        <v>242.64</v>
      </c>
    </row>
    <row r="46" spans="1:19" ht="14.4" customHeight="1" x14ac:dyDescent="0.3">
      <c r="A46" s="737" t="s">
        <v>4147</v>
      </c>
      <c r="B46" s="738" t="s">
        <v>4148</v>
      </c>
      <c r="C46" s="738" t="s">
        <v>566</v>
      </c>
      <c r="D46" s="738" t="s">
        <v>2218</v>
      </c>
      <c r="E46" s="738" t="s">
        <v>4178</v>
      </c>
      <c r="F46" s="738" t="s">
        <v>4187</v>
      </c>
      <c r="G46" s="738" t="s">
        <v>4186</v>
      </c>
      <c r="H46" s="741"/>
      <c r="I46" s="741"/>
      <c r="J46" s="738"/>
      <c r="K46" s="738"/>
      <c r="L46" s="741"/>
      <c r="M46" s="741"/>
      <c r="N46" s="738"/>
      <c r="O46" s="738"/>
      <c r="P46" s="741">
        <v>10</v>
      </c>
      <c r="Q46" s="741">
        <v>4490</v>
      </c>
      <c r="R46" s="754"/>
      <c r="S46" s="742">
        <v>449</v>
      </c>
    </row>
    <row r="47" spans="1:19" ht="14.4" customHeight="1" x14ac:dyDescent="0.3">
      <c r="A47" s="737" t="s">
        <v>4147</v>
      </c>
      <c r="B47" s="738" t="s">
        <v>4148</v>
      </c>
      <c r="C47" s="738" t="s">
        <v>566</v>
      </c>
      <c r="D47" s="738" t="s">
        <v>2218</v>
      </c>
      <c r="E47" s="738" t="s">
        <v>4144</v>
      </c>
      <c r="F47" s="738" t="s">
        <v>4189</v>
      </c>
      <c r="G47" s="738" t="s">
        <v>4190</v>
      </c>
      <c r="H47" s="741">
        <v>1</v>
      </c>
      <c r="I47" s="741">
        <v>74</v>
      </c>
      <c r="J47" s="738">
        <v>0.18974358974358974</v>
      </c>
      <c r="K47" s="738">
        <v>74</v>
      </c>
      <c r="L47" s="741">
        <v>5</v>
      </c>
      <c r="M47" s="741">
        <v>390</v>
      </c>
      <c r="N47" s="738">
        <v>1</v>
      </c>
      <c r="O47" s="738">
        <v>78</v>
      </c>
      <c r="P47" s="741">
        <v>4</v>
      </c>
      <c r="Q47" s="741">
        <v>312</v>
      </c>
      <c r="R47" s="754">
        <v>0.8</v>
      </c>
      <c r="S47" s="742">
        <v>78</v>
      </c>
    </row>
    <row r="48" spans="1:19" ht="14.4" customHeight="1" x14ac:dyDescent="0.3">
      <c r="A48" s="737" t="s">
        <v>4147</v>
      </c>
      <c r="B48" s="738" t="s">
        <v>4148</v>
      </c>
      <c r="C48" s="738" t="s">
        <v>566</v>
      </c>
      <c r="D48" s="738" t="s">
        <v>2218</v>
      </c>
      <c r="E48" s="738" t="s">
        <v>4144</v>
      </c>
      <c r="F48" s="738" t="s">
        <v>4191</v>
      </c>
      <c r="G48" s="738" t="s">
        <v>4192</v>
      </c>
      <c r="H48" s="741">
        <v>61</v>
      </c>
      <c r="I48" s="741">
        <v>8784</v>
      </c>
      <c r="J48" s="738">
        <v>0.5186584789796882</v>
      </c>
      <c r="K48" s="738">
        <v>144</v>
      </c>
      <c r="L48" s="741">
        <v>116</v>
      </c>
      <c r="M48" s="741">
        <v>16936</v>
      </c>
      <c r="N48" s="738">
        <v>1</v>
      </c>
      <c r="O48" s="738">
        <v>146</v>
      </c>
      <c r="P48" s="741">
        <v>186</v>
      </c>
      <c r="Q48" s="741">
        <v>27342</v>
      </c>
      <c r="R48" s="754">
        <v>1.6144307982994803</v>
      </c>
      <c r="S48" s="742">
        <v>147</v>
      </c>
    </row>
    <row r="49" spans="1:19" ht="14.4" customHeight="1" x14ac:dyDescent="0.3">
      <c r="A49" s="737" t="s">
        <v>4147</v>
      </c>
      <c r="B49" s="738" t="s">
        <v>4148</v>
      </c>
      <c r="C49" s="738" t="s">
        <v>566</v>
      </c>
      <c r="D49" s="738" t="s">
        <v>2218</v>
      </c>
      <c r="E49" s="738" t="s">
        <v>4144</v>
      </c>
      <c r="F49" s="738" t="s">
        <v>4193</v>
      </c>
      <c r="G49" s="738" t="s">
        <v>4194</v>
      </c>
      <c r="H49" s="741">
        <v>12</v>
      </c>
      <c r="I49" s="741">
        <v>420</v>
      </c>
      <c r="J49" s="738">
        <v>0.7567567567567568</v>
      </c>
      <c r="K49" s="738">
        <v>35</v>
      </c>
      <c r="L49" s="741">
        <v>15</v>
      </c>
      <c r="M49" s="741">
        <v>555</v>
      </c>
      <c r="N49" s="738">
        <v>1</v>
      </c>
      <c r="O49" s="738">
        <v>37</v>
      </c>
      <c r="P49" s="741">
        <v>19</v>
      </c>
      <c r="Q49" s="741">
        <v>703</v>
      </c>
      <c r="R49" s="754">
        <v>1.2666666666666666</v>
      </c>
      <c r="S49" s="742">
        <v>37</v>
      </c>
    </row>
    <row r="50" spans="1:19" ht="14.4" customHeight="1" x14ac:dyDescent="0.3">
      <c r="A50" s="737" t="s">
        <v>4147</v>
      </c>
      <c r="B50" s="738" t="s">
        <v>4148</v>
      </c>
      <c r="C50" s="738" t="s">
        <v>566</v>
      </c>
      <c r="D50" s="738" t="s">
        <v>2218</v>
      </c>
      <c r="E50" s="738" t="s">
        <v>4144</v>
      </c>
      <c r="F50" s="738" t="s">
        <v>4195</v>
      </c>
      <c r="G50" s="738" t="s">
        <v>4196</v>
      </c>
      <c r="H50" s="741">
        <v>2</v>
      </c>
      <c r="I50" s="741">
        <v>220</v>
      </c>
      <c r="J50" s="738"/>
      <c r="K50" s="738">
        <v>110</v>
      </c>
      <c r="L50" s="741"/>
      <c r="M50" s="741"/>
      <c r="N50" s="738"/>
      <c r="O50" s="738"/>
      <c r="P50" s="741">
        <v>1</v>
      </c>
      <c r="Q50" s="741">
        <v>116</v>
      </c>
      <c r="R50" s="754"/>
      <c r="S50" s="742">
        <v>116</v>
      </c>
    </row>
    <row r="51" spans="1:19" ht="14.4" customHeight="1" x14ac:dyDescent="0.3">
      <c r="A51" s="737" t="s">
        <v>4147</v>
      </c>
      <c r="B51" s="738" t="s">
        <v>4148</v>
      </c>
      <c r="C51" s="738" t="s">
        <v>566</v>
      </c>
      <c r="D51" s="738" t="s">
        <v>2218</v>
      </c>
      <c r="E51" s="738" t="s">
        <v>4144</v>
      </c>
      <c r="F51" s="738" t="s">
        <v>4197</v>
      </c>
      <c r="G51" s="738" t="s">
        <v>4198</v>
      </c>
      <c r="H51" s="741">
        <v>5</v>
      </c>
      <c r="I51" s="741">
        <v>615</v>
      </c>
      <c r="J51" s="738">
        <v>0.68106312292358806</v>
      </c>
      <c r="K51" s="738">
        <v>123</v>
      </c>
      <c r="L51" s="741">
        <v>7</v>
      </c>
      <c r="M51" s="741">
        <v>903</v>
      </c>
      <c r="N51" s="738">
        <v>1</v>
      </c>
      <c r="O51" s="738">
        <v>129</v>
      </c>
      <c r="P51" s="741">
        <v>26</v>
      </c>
      <c r="Q51" s="741">
        <v>3354</v>
      </c>
      <c r="R51" s="754">
        <v>3.7142857142857144</v>
      </c>
      <c r="S51" s="742">
        <v>129</v>
      </c>
    </row>
    <row r="52" spans="1:19" ht="14.4" customHeight="1" x14ac:dyDescent="0.3">
      <c r="A52" s="737" t="s">
        <v>4147</v>
      </c>
      <c r="B52" s="738" t="s">
        <v>4148</v>
      </c>
      <c r="C52" s="738" t="s">
        <v>566</v>
      </c>
      <c r="D52" s="738" t="s">
        <v>2218</v>
      </c>
      <c r="E52" s="738" t="s">
        <v>4144</v>
      </c>
      <c r="F52" s="738" t="s">
        <v>4199</v>
      </c>
      <c r="G52" s="738" t="s">
        <v>4200</v>
      </c>
      <c r="H52" s="741"/>
      <c r="I52" s="741"/>
      <c r="J52" s="738"/>
      <c r="K52" s="738"/>
      <c r="L52" s="741">
        <v>2</v>
      </c>
      <c r="M52" s="741">
        <v>502</v>
      </c>
      <c r="N52" s="738">
        <v>1</v>
      </c>
      <c r="O52" s="738">
        <v>251</v>
      </c>
      <c r="P52" s="741"/>
      <c r="Q52" s="741"/>
      <c r="R52" s="754"/>
      <c r="S52" s="742"/>
    </row>
    <row r="53" spans="1:19" ht="14.4" customHeight="1" x14ac:dyDescent="0.3">
      <c r="A53" s="737" t="s">
        <v>4147</v>
      </c>
      <c r="B53" s="738" t="s">
        <v>4148</v>
      </c>
      <c r="C53" s="738" t="s">
        <v>566</v>
      </c>
      <c r="D53" s="738" t="s">
        <v>2218</v>
      </c>
      <c r="E53" s="738" t="s">
        <v>4144</v>
      </c>
      <c r="F53" s="738" t="s">
        <v>4201</v>
      </c>
      <c r="G53" s="738" t="s">
        <v>4202</v>
      </c>
      <c r="H53" s="741">
        <v>6</v>
      </c>
      <c r="I53" s="741">
        <v>3918</v>
      </c>
      <c r="J53" s="738">
        <v>0.79845119217444471</v>
      </c>
      <c r="K53" s="738">
        <v>653</v>
      </c>
      <c r="L53" s="741">
        <v>7</v>
      </c>
      <c r="M53" s="741">
        <v>4907</v>
      </c>
      <c r="N53" s="738">
        <v>1</v>
      </c>
      <c r="O53" s="738">
        <v>701</v>
      </c>
      <c r="P53" s="741">
        <v>11</v>
      </c>
      <c r="Q53" s="741">
        <v>7711</v>
      </c>
      <c r="R53" s="754">
        <v>1.5714285714285714</v>
      </c>
      <c r="S53" s="742">
        <v>701</v>
      </c>
    </row>
    <row r="54" spans="1:19" ht="14.4" customHeight="1" x14ac:dyDescent="0.3">
      <c r="A54" s="737" t="s">
        <v>4147</v>
      </c>
      <c r="B54" s="738" t="s">
        <v>4148</v>
      </c>
      <c r="C54" s="738" t="s">
        <v>566</v>
      </c>
      <c r="D54" s="738" t="s">
        <v>2218</v>
      </c>
      <c r="E54" s="738" t="s">
        <v>4144</v>
      </c>
      <c r="F54" s="738" t="s">
        <v>4203</v>
      </c>
      <c r="G54" s="738" t="s">
        <v>4204</v>
      </c>
      <c r="H54" s="741"/>
      <c r="I54" s="741"/>
      <c r="J54" s="738"/>
      <c r="K54" s="738"/>
      <c r="L54" s="741">
        <v>1</v>
      </c>
      <c r="M54" s="741">
        <v>354</v>
      </c>
      <c r="N54" s="738">
        <v>1</v>
      </c>
      <c r="O54" s="738">
        <v>354</v>
      </c>
      <c r="P54" s="741"/>
      <c r="Q54" s="741"/>
      <c r="R54" s="754"/>
      <c r="S54" s="742"/>
    </row>
    <row r="55" spans="1:19" ht="14.4" customHeight="1" x14ac:dyDescent="0.3">
      <c r="A55" s="737" t="s">
        <v>4147</v>
      </c>
      <c r="B55" s="738" t="s">
        <v>4148</v>
      </c>
      <c r="C55" s="738" t="s">
        <v>566</v>
      </c>
      <c r="D55" s="738" t="s">
        <v>2218</v>
      </c>
      <c r="E55" s="738" t="s">
        <v>4144</v>
      </c>
      <c r="F55" s="738" t="s">
        <v>4205</v>
      </c>
      <c r="G55" s="738" t="s">
        <v>4206</v>
      </c>
      <c r="H55" s="741"/>
      <c r="I55" s="741"/>
      <c r="J55" s="738"/>
      <c r="K55" s="738"/>
      <c r="L55" s="741">
        <v>70</v>
      </c>
      <c r="M55" s="741">
        <v>2333.33</v>
      </c>
      <c r="N55" s="738">
        <v>1</v>
      </c>
      <c r="O55" s="738">
        <v>33.333285714285715</v>
      </c>
      <c r="P55" s="741">
        <v>138</v>
      </c>
      <c r="Q55" s="741">
        <v>4599.99</v>
      </c>
      <c r="R55" s="754">
        <v>1.9714271020387171</v>
      </c>
      <c r="S55" s="742">
        <v>33.333260869565216</v>
      </c>
    </row>
    <row r="56" spans="1:19" ht="14.4" customHeight="1" x14ac:dyDescent="0.3">
      <c r="A56" s="737" t="s">
        <v>4147</v>
      </c>
      <c r="B56" s="738" t="s">
        <v>4148</v>
      </c>
      <c r="C56" s="738" t="s">
        <v>566</v>
      </c>
      <c r="D56" s="738" t="s">
        <v>2218</v>
      </c>
      <c r="E56" s="738" t="s">
        <v>4144</v>
      </c>
      <c r="F56" s="738" t="s">
        <v>4209</v>
      </c>
      <c r="G56" s="738" t="s">
        <v>4210</v>
      </c>
      <c r="H56" s="741">
        <v>129</v>
      </c>
      <c r="I56" s="741">
        <v>14706</v>
      </c>
      <c r="J56" s="738">
        <v>0.4941532258064516</v>
      </c>
      <c r="K56" s="738">
        <v>114</v>
      </c>
      <c r="L56" s="741">
        <v>248</v>
      </c>
      <c r="M56" s="741">
        <v>29760</v>
      </c>
      <c r="N56" s="738">
        <v>1</v>
      </c>
      <c r="O56" s="738">
        <v>120</v>
      </c>
      <c r="P56" s="741">
        <v>373</v>
      </c>
      <c r="Q56" s="741">
        <v>44760</v>
      </c>
      <c r="R56" s="754">
        <v>1.5040322580645162</v>
      </c>
      <c r="S56" s="742">
        <v>120</v>
      </c>
    </row>
    <row r="57" spans="1:19" ht="14.4" customHeight="1" x14ac:dyDescent="0.3">
      <c r="A57" s="737" t="s">
        <v>4147</v>
      </c>
      <c r="B57" s="738" t="s">
        <v>4148</v>
      </c>
      <c r="C57" s="738" t="s">
        <v>566</v>
      </c>
      <c r="D57" s="738" t="s">
        <v>2218</v>
      </c>
      <c r="E57" s="738" t="s">
        <v>4144</v>
      </c>
      <c r="F57" s="738" t="s">
        <v>4213</v>
      </c>
      <c r="G57" s="738" t="s">
        <v>4214</v>
      </c>
      <c r="H57" s="741"/>
      <c r="I57" s="741"/>
      <c r="J57" s="738"/>
      <c r="K57" s="738"/>
      <c r="L57" s="741">
        <v>1</v>
      </c>
      <c r="M57" s="741">
        <v>74</v>
      </c>
      <c r="N57" s="738">
        <v>1</v>
      </c>
      <c r="O57" s="738">
        <v>74</v>
      </c>
      <c r="P57" s="741">
        <v>2</v>
      </c>
      <c r="Q57" s="741">
        <v>148</v>
      </c>
      <c r="R57" s="754">
        <v>2</v>
      </c>
      <c r="S57" s="742">
        <v>74</v>
      </c>
    </row>
    <row r="58" spans="1:19" ht="14.4" customHeight="1" x14ac:dyDescent="0.3">
      <c r="A58" s="737" t="s">
        <v>4147</v>
      </c>
      <c r="B58" s="738" t="s">
        <v>4148</v>
      </c>
      <c r="C58" s="738" t="s">
        <v>566</v>
      </c>
      <c r="D58" s="738" t="s">
        <v>2218</v>
      </c>
      <c r="E58" s="738" t="s">
        <v>4144</v>
      </c>
      <c r="F58" s="738" t="s">
        <v>4215</v>
      </c>
      <c r="G58" s="738" t="s">
        <v>4216</v>
      </c>
      <c r="H58" s="741">
        <v>17</v>
      </c>
      <c r="I58" s="741">
        <v>1309</v>
      </c>
      <c r="J58" s="738">
        <v>0.54838709677419351</v>
      </c>
      <c r="K58" s="738">
        <v>77</v>
      </c>
      <c r="L58" s="741">
        <v>31</v>
      </c>
      <c r="M58" s="741">
        <v>2387</v>
      </c>
      <c r="N58" s="738">
        <v>1</v>
      </c>
      <c r="O58" s="738">
        <v>77</v>
      </c>
      <c r="P58" s="741">
        <v>47</v>
      </c>
      <c r="Q58" s="741">
        <v>3619</v>
      </c>
      <c r="R58" s="754">
        <v>1.5161290322580645</v>
      </c>
      <c r="S58" s="742">
        <v>77</v>
      </c>
    </row>
    <row r="59" spans="1:19" ht="14.4" customHeight="1" x14ac:dyDescent="0.3">
      <c r="A59" s="737" t="s">
        <v>4147</v>
      </c>
      <c r="B59" s="738" t="s">
        <v>4148</v>
      </c>
      <c r="C59" s="738" t="s">
        <v>566</v>
      </c>
      <c r="D59" s="738" t="s">
        <v>2218</v>
      </c>
      <c r="E59" s="738" t="s">
        <v>4144</v>
      </c>
      <c r="F59" s="738" t="s">
        <v>4217</v>
      </c>
      <c r="G59" s="738" t="s">
        <v>4218</v>
      </c>
      <c r="H59" s="741">
        <v>8</v>
      </c>
      <c r="I59" s="741">
        <v>4848</v>
      </c>
      <c r="J59" s="738">
        <v>0.65372168284789645</v>
      </c>
      <c r="K59" s="738">
        <v>606</v>
      </c>
      <c r="L59" s="741">
        <v>12</v>
      </c>
      <c r="M59" s="741">
        <v>7416</v>
      </c>
      <c r="N59" s="738">
        <v>1</v>
      </c>
      <c r="O59" s="738">
        <v>618</v>
      </c>
      <c r="P59" s="741">
        <v>9</v>
      </c>
      <c r="Q59" s="741">
        <v>5571</v>
      </c>
      <c r="R59" s="754">
        <v>0.75121359223300976</v>
      </c>
      <c r="S59" s="742">
        <v>619</v>
      </c>
    </row>
    <row r="60" spans="1:19" ht="14.4" customHeight="1" x14ac:dyDescent="0.3">
      <c r="A60" s="737" t="s">
        <v>4147</v>
      </c>
      <c r="B60" s="738" t="s">
        <v>4148</v>
      </c>
      <c r="C60" s="738" t="s">
        <v>566</v>
      </c>
      <c r="D60" s="738" t="s">
        <v>2218</v>
      </c>
      <c r="E60" s="738" t="s">
        <v>4144</v>
      </c>
      <c r="F60" s="738" t="s">
        <v>4219</v>
      </c>
      <c r="G60" s="738" t="s">
        <v>4220</v>
      </c>
      <c r="H60" s="741">
        <v>1</v>
      </c>
      <c r="I60" s="741">
        <v>365</v>
      </c>
      <c r="J60" s="738">
        <v>8.8959298074579571E-2</v>
      </c>
      <c r="K60" s="738">
        <v>365</v>
      </c>
      <c r="L60" s="741">
        <v>11</v>
      </c>
      <c r="M60" s="741">
        <v>4103</v>
      </c>
      <c r="N60" s="738">
        <v>1</v>
      </c>
      <c r="O60" s="738">
        <v>373</v>
      </c>
      <c r="P60" s="741">
        <v>7</v>
      </c>
      <c r="Q60" s="741">
        <v>2611</v>
      </c>
      <c r="R60" s="754">
        <v>0.63636363636363635</v>
      </c>
      <c r="S60" s="742">
        <v>373</v>
      </c>
    </row>
    <row r="61" spans="1:19" ht="14.4" customHeight="1" x14ac:dyDescent="0.3">
      <c r="A61" s="737" t="s">
        <v>4147</v>
      </c>
      <c r="B61" s="738" t="s">
        <v>4148</v>
      </c>
      <c r="C61" s="738" t="s">
        <v>566</v>
      </c>
      <c r="D61" s="738" t="s">
        <v>2218</v>
      </c>
      <c r="E61" s="738" t="s">
        <v>4144</v>
      </c>
      <c r="F61" s="738" t="s">
        <v>4221</v>
      </c>
      <c r="G61" s="738" t="s">
        <v>4222</v>
      </c>
      <c r="H61" s="741">
        <v>50</v>
      </c>
      <c r="I61" s="741">
        <v>8250</v>
      </c>
      <c r="J61" s="738">
        <v>0.48051721125283942</v>
      </c>
      <c r="K61" s="738">
        <v>165</v>
      </c>
      <c r="L61" s="741">
        <v>97</v>
      </c>
      <c r="M61" s="741">
        <v>17169</v>
      </c>
      <c r="N61" s="738">
        <v>1</v>
      </c>
      <c r="O61" s="738">
        <v>177</v>
      </c>
      <c r="P61" s="741">
        <v>127</v>
      </c>
      <c r="Q61" s="741">
        <v>22479</v>
      </c>
      <c r="R61" s="754">
        <v>1.3092783505154639</v>
      </c>
      <c r="S61" s="742">
        <v>177</v>
      </c>
    </row>
    <row r="62" spans="1:19" ht="14.4" customHeight="1" x14ac:dyDescent="0.3">
      <c r="A62" s="737" t="s">
        <v>4147</v>
      </c>
      <c r="B62" s="738" t="s">
        <v>4148</v>
      </c>
      <c r="C62" s="738" t="s">
        <v>566</v>
      </c>
      <c r="D62" s="738" t="s">
        <v>2218</v>
      </c>
      <c r="E62" s="738" t="s">
        <v>4144</v>
      </c>
      <c r="F62" s="738" t="s">
        <v>4223</v>
      </c>
      <c r="G62" s="738" t="s">
        <v>4224</v>
      </c>
      <c r="H62" s="741"/>
      <c r="I62" s="741"/>
      <c r="J62" s="738"/>
      <c r="K62" s="738"/>
      <c r="L62" s="741"/>
      <c r="M62" s="741"/>
      <c r="N62" s="738"/>
      <c r="O62" s="738"/>
      <c r="P62" s="741">
        <v>2</v>
      </c>
      <c r="Q62" s="741">
        <v>2592</v>
      </c>
      <c r="R62" s="754"/>
      <c r="S62" s="742">
        <v>1296</v>
      </c>
    </row>
    <row r="63" spans="1:19" ht="14.4" customHeight="1" x14ac:dyDescent="0.3">
      <c r="A63" s="737" t="s">
        <v>4147</v>
      </c>
      <c r="B63" s="738" t="s">
        <v>4148</v>
      </c>
      <c r="C63" s="738" t="s">
        <v>566</v>
      </c>
      <c r="D63" s="738" t="s">
        <v>4097</v>
      </c>
      <c r="E63" s="738" t="s">
        <v>4144</v>
      </c>
      <c r="F63" s="738" t="s">
        <v>4199</v>
      </c>
      <c r="G63" s="738" t="s">
        <v>4200</v>
      </c>
      <c r="H63" s="741">
        <v>38</v>
      </c>
      <c r="I63" s="741">
        <v>8930</v>
      </c>
      <c r="J63" s="738">
        <v>35.577689243027891</v>
      </c>
      <c r="K63" s="738">
        <v>235</v>
      </c>
      <c r="L63" s="741">
        <v>1</v>
      </c>
      <c r="M63" s="741">
        <v>251</v>
      </c>
      <c r="N63" s="738">
        <v>1</v>
      </c>
      <c r="O63" s="738">
        <v>251</v>
      </c>
      <c r="P63" s="741">
        <v>75</v>
      </c>
      <c r="Q63" s="741">
        <v>18825</v>
      </c>
      <c r="R63" s="754">
        <v>75</v>
      </c>
      <c r="S63" s="742">
        <v>251</v>
      </c>
    </row>
    <row r="64" spans="1:19" ht="14.4" customHeight="1" x14ac:dyDescent="0.3">
      <c r="A64" s="737" t="s">
        <v>4147</v>
      </c>
      <c r="B64" s="738" t="s">
        <v>4148</v>
      </c>
      <c r="C64" s="738" t="s">
        <v>566</v>
      </c>
      <c r="D64" s="738" t="s">
        <v>4097</v>
      </c>
      <c r="E64" s="738" t="s">
        <v>4144</v>
      </c>
      <c r="F64" s="738" t="s">
        <v>4205</v>
      </c>
      <c r="G64" s="738" t="s">
        <v>4206</v>
      </c>
      <c r="H64" s="741">
        <v>494</v>
      </c>
      <c r="I64" s="741">
        <v>0</v>
      </c>
      <c r="J64" s="738"/>
      <c r="K64" s="738">
        <v>0</v>
      </c>
      <c r="L64" s="741"/>
      <c r="M64" s="741"/>
      <c r="N64" s="738"/>
      <c r="O64" s="738"/>
      <c r="P64" s="741">
        <v>2</v>
      </c>
      <c r="Q64" s="741">
        <v>66.66</v>
      </c>
      <c r="R64" s="754"/>
      <c r="S64" s="742">
        <v>33.33</v>
      </c>
    </row>
    <row r="65" spans="1:19" ht="14.4" customHeight="1" x14ac:dyDescent="0.3">
      <c r="A65" s="737" t="s">
        <v>4147</v>
      </c>
      <c r="B65" s="738" t="s">
        <v>4148</v>
      </c>
      <c r="C65" s="738" t="s">
        <v>566</v>
      </c>
      <c r="D65" s="738" t="s">
        <v>4097</v>
      </c>
      <c r="E65" s="738" t="s">
        <v>4144</v>
      </c>
      <c r="F65" s="738" t="s">
        <v>4207</v>
      </c>
      <c r="G65" s="738" t="s">
        <v>4208</v>
      </c>
      <c r="H65" s="741">
        <v>101</v>
      </c>
      <c r="I65" s="741">
        <v>10908</v>
      </c>
      <c r="J65" s="738">
        <v>0.96942765730536795</v>
      </c>
      <c r="K65" s="738">
        <v>108</v>
      </c>
      <c r="L65" s="741">
        <v>97</v>
      </c>
      <c r="M65" s="741">
        <v>11252</v>
      </c>
      <c r="N65" s="738">
        <v>1</v>
      </c>
      <c r="O65" s="738">
        <v>116</v>
      </c>
      <c r="P65" s="741">
        <v>89</v>
      </c>
      <c r="Q65" s="741">
        <v>10324</v>
      </c>
      <c r="R65" s="754">
        <v>0.91752577319587625</v>
      </c>
      <c r="S65" s="742">
        <v>116</v>
      </c>
    </row>
    <row r="66" spans="1:19" ht="14.4" customHeight="1" x14ac:dyDescent="0.3">
      <c r="A66" s="737" t="s">
        <v>4147</v>
      </c>
      <c r="B66" s="738" t="s">
        <v>4148</v>
      </c>
      <c r="C66" s="738" t="s">
        <v>566</v>
      </c>
      <c r="D66" s="738" t="s">
        <v>4097</v>
      </c>
      <c r="E66" s="738" t="s">
        <v>4144</v>
      </c>
      <c r="F66" s="738" t="s">
        <v>4209</v>
      </c>
      <c r="G66" s="738" t="s">
        <v>4210</v>
      </c>
      <c r="H66" s="741">
        <v>8</v>
      </c>
      <c r="I66" s="741">
        <v>912</v>
      </c>
      <c r="J66" s="738"/>
      <c r="K66" s="738">
        <v>114</v>
      </c>
      <c r="L66" s="741"/>
      <c r="M66" s="741"/>
      <c r="N66" s="738"/>
      <c r="O66" s="738"/>
      <c r="P66" s="741"/>
      <c r="Q66" s="741"/>
      <c r="R66" s="754"/>
      <c r="S66" s="742"/>
    </row>
    <row r="67" spans="1:19" ht="14.4" customHeight="1" x14ac:dyDescent="0.3">
      <c r="A67" s="737" t="s">
        <v>4147</v>
      </c>
      <c r="B67" s="738" t="s">
        <v>4148</v>
      </c>
      <c r="C67" s="738" t="s">
        <v>566</v>
      </c>
      <c r="D67" s="738" t="s">
        <v>4097</v>
      </c>
      <c r="E67" s="738" t="s">
        <v>4144</v>
      </c>
      <c r="F67" s="738" t="s">
        <v>4221</v>
      </c>
      <c r="G67" s="738" t="s">
        <v>4222</v>
      </c>
      <c r="H67" s="741">
        <v>1</v>
      </c>
      <c r="I67" s="741">
        <v>165</v>
      </c>
      <c r="J67" s="738"/>
      <c r="K67" s="738">
        <v>165</v>
      </c>
      <c r="L67" s="741"/>
      <c r="M67" s="741"/>
      <c r="N67" s="738"/>
      <c r="O67" s="738"/>
      <c r="P67" s="741">
        <v>2</v>
      </c>
      <c r="Q67" s="741">
        <v>354</v>
      </c>
      <c r="R67" s="754"/>
      <c r="S67" s="742">
        <v>177</v>
      </c>
    </row>
    <row r="68" spans="1:19" ht="14.4" customHeight="1" x14ac:dyDescent="0.3">
      <c r="A68" s="737" t="s">
        <v>4147</v>
      </c>
      <c r="B68" s="738" t="s">
        <v>4148</v>
      </c>
      <c r="C68" s="738" t="s">
        <v>566</v>
      </c>
      <c r="D68" s="738" t="s">
        <v>4104</v>
      </c>
      <c r="E68" s="738" t="s">
        <v>4144</v>
      </c>
      <c r="F68" s="738" t="s">
        <v>4199</v>
      </c>
      <c r="G68" s="738" t="s">
        <v>4200</v>
      </c>
      <c r="H68" s="741"/>
      <c r="I68" s="741"/>
      <c r="J68" s="738"/>
      <c r="K68" s="738"/>
      <c r="L68" s="741"/>
      <c r="M68" s="741"/>
      <c r="N68" s="738"/>
      <c r="O68" s="738"/>
      <c r="P68" s="741">
        <v>81</v>
      </c>
      <c r="Q68" s="741">
        <v>20331</v>
      </c>
      <c r="R68" s="754"/>
      <c r="S68" s="742">
        <v>251</v>
      </c>
    </row>
    <row r="69" spans="1:19" ht="14.4" customHeight="1" x14ac:dyDescent="0.3">
      <c r="A69" s="737" t="s">
        <v>4147</v>
      </c>
      <c r="B69" s="738" t="s">
        <v>4148</v>
      </c>
      <c r="C69" s="738" t="s">
        <v>566</v>
      </c>
      <c r="D69" s="738" t="s">
        <v>4105</v>
      </c>
      <c r="E69" s="738" t="s">
        <v>4144</v>
      </c>
      <c r="F69" s="738" t="s">
        <v>4193</v>
      </c>
      <c r="G69" s="738" t="s">
        <v>4194</v>
      </c>
      <c r="H69" s="741"/>
      <c r="I69" s="741"/>
      <c r="J69" s="738"/>
      <c r="K69" s="738"/>
      <c r="L69" s="741">
        <v>2</v>
      </c>
      <c r="M69" s="741">
        <v>74</v>
      </c>
      <c r="N69" s="738">
        <v>1</v>
      </c>
      <c r="O69" s="738">
        <v>37</v>
      </c>
      <c r="P69" s="741"/>
      <c r="Q69" s="741"/>
      <c r="R69" s="754"/>
      <c r="S69" s="742"/>
    </row>
    <row r="70" spans="1:19" ht="14.4" customHeight="1" x14ac:dyDescent="0.3">
      <c r="A70" s="737" t="s">
        <v>4147</v>
      </c>
      <c r="B70" s="738" t="s">
        <v>4148</v>
      </c>
      <c r="C70" s="738" t="s">
        <v>566</v>
      </c>
      <c r="D70" s="738" t="s">
        <v>4105</v>
      </c>
      <c r="E70" s="738" t="s">
        <v>4144</v>
      </c>
      <c r="F70" s="738" t="s">
        <v>4199</v>
      </c>
      <c r="G70" s="738" t="s">
        <v>4200</v>
      </c>
      <c r="H70" s="741">
        <v>1</v>
      </c>
      <c r="I70" s="741">
        <v>235</v>
      </c>
      <c r="J70" s="738"/>
      <c r="K70" s="738">
        <v>235</v>
      </c>
      <c r="L70" s="741"/>
      <c r="M70" s="741"/>
      <c r="N70" s="738"/>
      <c r="O70" s="738"/>
      <c r="P70" s="741"/>
      <c r="Q70" s="741"/>
      <c r="R70" s="754"/>
      <c r="S70" s="742"/>
    </row>
    <row r="71" spans="1:19" ht="14.4" customHeight="1" x14ac:dyDescent="0.3">
      <c r="A71" s="737" t="s">
        <v>4147</v>
      </c>
      <c r="B71" s="738" t="s">
        <v>4148</v>
      </c>
      <c r="C71" s="738" t="s">
        <v>566</v>
      </c>
      <c r="D71" s="738" t="s">
        <v>4106</v>
      </c>
      <c r="E71" s="738" t="s">
        <v>4144</v>
      </c>
      <c r="F71" s="738" t="s">
        <v>4193</v>
      </c>
      <c r="G71" s="738" t="s">
        <v>4194</v>
      </c>
      <c r="H71" s="741">
        <v>1</v>
      </c>
      <c r="I71" s="741">
        <v>35</v>
      </c>
      <c r="J71" s="738"/>
      <c r="K71" s="738">
        <v>35</v>
      </c>
      <c r="L71" s="741"/>
      <c r="M71" s="741"/>
      <c r="N71" s="738"/>
      <c r="O71" s="738"/>
      <c r="P71" s="741"/>
      <c r="Q71" s="741"/>
      <c r="R71" s="754"/>
      <c r="S71" s="742"/>
    </row>
    <row r="72" spans="1:19" ht="14.4" customHeight="1" x14ac:dyDescent="0.3">
      <c r="A72" s="737" t="s">
        <v>4147</v>
      </c>
      <c r="B72" s="738" t="s">
        <v>4148</v>
      </c>
      <c r="C72" s="738" t="s">
        <v>566</v>
      </c>
      <c r="D72" s="738" t="s">
        <v>4107</v>
      </c>
      <c r="E72" s="738" t="s">
        <v>4144</v>
      </c>
      <c r="F72" s="738" t="s">
        <v>4193</v>
      </c>
      <c r="G72" s="738" t="s">
        <v>4194</v>
      </c>
      <c r="H72" s="741">
        <v>4</v>
      </c>
      <c r="I72" s="741">
        <v>140</v>
      </c>
      <c r="J72" s="738">
        <v>3.7837837837837838</v>
      </c>
      <c r="K72" s="738">
        <v>35</v>
      </c>
      <c r="L72" s="741">
        <v>1</v>
      </c>
      <c r="M72" s="741">
        <v>37</v>
      </c>
      <c r="N72" s="738">
        <v>1</v>
      </c>
      <c r="O72" s="738">
        <v>37</v>
      </c>
      <c r="P72" s="741"/>
      <c r="Q72" s="741"/>
      <c r="R72" s="754"/>
      <c r="S72" s="742"/>
    </row>
    <row r="73" spans="1:19" ht="14.4" customHeight="1" x14ac:dyDescent="0.3">
      <c r="A73" s="737" t="s">
        <v>4147</v>
      </c>
      <c r="B73" s="738" t="s">
        <v>4148</v>
      </c>
      <c r="C73" s="738" t="s">
        <v>566</v>
      </c>
      <c r="D73" s="738" t="s">
        <v>4107</v>
      </c>
      <c r="E73" s="738" t="s">
        <v>4144</v>
      </c>
      <c r="F73" s="738" t="s">
        <v>4199</v>
      </c>
      <c r="G73" s="738" t="s">
        <v>4200</v>
      </c>
      <c r="H73" s="741">
        <v>8</v>
      </c>
      <c r="I73" s="741">
        <v>1880</v>
      </c>
      <c r="J73" s="738"/>
      <c r="K73" s="738">
        <v>235</v>
      </c>
      <c r="L73" s="741"/>
      <c r="M73" s="741"/>
      <c r="N73" s="738"/>
      <c r="O73" s="738"/>
      <c r="P73" s="741">
        <v>4</v>
      </c>
      <c r="Q73" s="741">
        <v>1004</v>
      </c>
      <c r="R73" s="754"/>
      <c r="S73" s="742">
        <v>251</v>
      </c>
    </row>
    <row r="74" spans="1:19" ht="14.4" customHeight="1" x14ac:dyDescent="0.3">
      <c r="A74" s="737" t="s">
        <v>4147</v>
      </c>
      <c r="B74" s="738" t="s">
        <v>4148</v>
      </c>
      <c r="C74" s="738" t="s">
        <v>566</v>
      </c>
      <c r="D74" s="738" t="s">
        <v>2219</v>
      </c>
      <c r="E74" s="738" t="s">
        <v>4144</v>
      </c>
      <c r="F74" s="738" t="s">
        <v>4193</v>
      </c>
      <c r="G74" s="738" t="s">
        <v>4194</v>
      </c>
      <c r="H74" s="741">
        <v>3</v>
      </c>
      <c r="I74" s="741">
        <v>105</v>
      </c>
      <c r="J74" s="738">
        <v>2.8378378378378377</v>
      </c>
      <c r="K74" s="738">
        <v>35</v>
      </c>
      <c r="L74" s="741">
        <v>1</v>
      </c>
      <c r="M74" s="741">
        <v>37</v>
      </c>
      <c r="N74" s="738">
        <v>1</v>
      </c>
      <c r="O74" s="738">
        <v>37</v>
      </c>
      <c r="P74" s="741">
        <v>5</v>
      </c>
      <c r="Q74" s="741">
        <v>185</v>
      </c>
      <c r="R74" s="754">
        <v>5</v>
      </c>
      <c r="S74" s="742">
        <v>37</v>
      </c>
    </row>
    <row r="75" spans="1:19" ht="14.4" customHeight="1" x14ac:dyDescent="0.3">
      <c r="A75" s="737" t="s">
        <v>4147</v>
      </c>
      <c r="B75" s="738" t="s">
        <v>4148</v>
      </c>
      <c r="C75" s="738" t="s">
        <v>566</v>
      </c>
      <c r="D75" s="738" t="s">
        <v>2219</v>
      </c>
      <c r="E75" s="738" t="s">
        <v>4144</v>
      </c>
      <c r="F75" s="738" t="s">
        <v>4199</v>
      </c>
      <c r="G75" s="738" t="s">
        <v>4200</v>
      </c>
      <c r="H75" s="741">
        <v>1</v>
      </c>
      <c r="I75" s="741">
        <v>235</v>
      </c>
      <c r="J75" s="738"/>
      <c r="K75" s="738">
        <v>235</v>
      </c>
      <c r="L75" s="741"/>
      <c r="M75" s="741"/>
      <c r="N75" s="738"/>
      <c r="O75" s="738"/>
      <c r="P75" s="741"/>
      <c r="Q75" s="741"/>
      <c r="R75" s="754"/>
      <c r="S75" s="742"/>
    </row>
    <row r="76" spans="1:19" ht="14.4" customHeight="1" x14ac:dyDescent="0.3">
      <c r="A76" s="737" t="s">
        <v>4147</v>
      </c>
      <c r="B76" s="738" t="s">
        <v>4148</v>
      </c>
      <c r="C76" s="738" t="s">
        <v>566</v>
      </c>
      <c r="D76" s="738" t="s">
        <v>2220</v>
      </c>
      <c r="E76" s="738" t="s">
        <v>4144</v>
      </c>
      <c r="F76" s="738" t="s">
        <v>4193</v>
      </c>
      <c r="G76" s="738" t="s">
        <v>4194</v>
      </c>
      <c r="H76" s="741">
        <v>1</v>
      </c>
      <c r="I76" s="741">
        <v>35</v>
      </c>
      <c r="J76" s="738"/>
      <c r="K76" s="738">
        <v>35</v>
      </c>
      <c r="L76" s="741"/>
      <c r="M76" s="741"/>
      <c r="N76" s="738"/>
      <c r="O76" s="738"/>
      <c r="P76" s="741"/>
      <c r="Q76" s="741"/>
      <c r="R76" s="754"/>
      <c r="S76" s="742"/>
    </row>
    <row r="77" spans="1:19" ht="14.4" customHeight="1" x14ac:dyDescent="0.3">
      <c r="A77" s="737" t="s">
        <v>4147</v>
      </c>
      <c r="B77" s="738" t="s">
        <v>4148</v>
      </c>
      <c r="C77" s="738" t="s">
        <v>566</v>
      </c>
      <c r="D77" s="738" t="s">
        <v>2220</v>
      </c>
      <c r="E77" s="738" t="s">
        <v>4144</v>
      </c>
      <c r="F77" s="738" t="s">
        <v>4199</v>
      </c>
      <c r="G77" s="738" t="s">
        <v>4200</v>
      </c>
      <c r="H77" s="741">
        <v>16</v>
      </c>
      <c r="I77" s="741">
        <v>3760</v>
      </c>
      <c r="J77" s="738">
        <v>2.4966799468791501</v>
      </c>
      <c r="K77" s="738">
        <v>235</v>
      </c>
      <c r="L77" s="741">
        <v>6</v>
      </c>
      <c r="M77" s="741">
        <v>1506</v>
      </c>
      <c r="N77" s="738">
        <v>1</v>
      </c>
      <c r="O77" s="738">
        <v>251</v>
      </c>
      <c r="P77" s="741"/>
      <c r="Q77" s="741"/>
      <c r="R77" s="754"/>
      <c r="S77" s="742"/>
    </row>
    <row r="78" spans="1:19" ht="14.4" customHeight="1" x14ac:dyDescent="0.3">
      <c r="A78" s="737" t="s">
        <v>4147</v>
      </c>
      <c r="B78" s="738" t="s">
        <v>4148</v>
      </c>
      <c r="C78" s="738" t="s">
        <v>566</v>
      </c>
      <c r="D78" s="738" t="s">
        <v>4108</v>
      </c>
      <c r="E78" s="738" t="s">
        <v>4144</v>
      </c>
      <c r="F78" s="738" t="s">
        <v>4199</v>
      </c>
      <c r="G78" s="738" t="s">
        <v>4200</v>
      </c>
      <c r="H78" s="741"/>
      <c r="I78" s="741"/>
      <c r="J78" s="738"/>
      <c r="K78" s="738"/>
      <c r="L78" s="741">
        <v>1</v>
      </c>
      <c r="M78" s="741">
        <v>251</v>
      </c>
      <c r="N78" s="738">
        <v>1</v>
      </c>
      <c r="O78" s="738">
        <v>251</v>
      </c>
      <c r="P78" s="741">
        <v>6</v>
      </c>
      <c r="Q78" s="741">
        <v>1506</v>
      </c>
      <c r="R78" s="754">
        <v>6</v>
      </c>
      <c r="S78" s="742">
        <v>251</v>
      </c>
    </row>
    <row r="79" spans="1:19" ht="14.4" customHeight="1" x14ac:dyDescent="0.3">
      <c r="A79" s="737" t="s">
        <v>4147</v>
      </c>
      <c r="B79" s="738" t="s">
        <v>4148</v>
      </c>
      <c r="C79" s="738" t="s">
        <v>566</v>
      </c>
      <c r="D79" s="738" t="s">
        <v>2221</v>
      </c>
      <c r="E79" s="738" t="s">
        <v>4144</v>
      </c>
      <c r="F79" s="738" t="s">
        <v>4193</v>
      </c>
      <c r="G79" s="738" t="s">
        <v>4194</v>
      </c>
      <c r="H79" s="741">
        <v>3</v>
      </c>
      <c r="I79" s="741">
        <v>105</v>
      </c>
      <c r="J79" s="738">
        <v>0.70945945945945943</v>
      </c>
      <c r="K79" s="738">
        <v>35</v>
      </c>
      <c r="L79" s="741">
        <v>4</v>
      </c>
      <c r="M79" s="741">
        <v>148</v>
      </c>
      <c r="N79" s="738">
        <v>1</v>
      </c>
      <c r="O79" s="738">
        <v>37</v>
      </c>
      <c r="P79" s="741">
        <v>5</v>
      </c>
      <c r="Q79" s="741">
        <v>185</v>
      </c>
      <c r="R79" s="754">
        <v>1.25</v>
      </c>
      <c r="S79" s="742">
        <v>37</v>
      </c>
    </row>
    <row r="80" spans="1:19" ht="14.4" customHeight="1" x14ac:dyDescent="0.3">
      <c r="A80" s="737" t="s">
        <v>4147</v>
      </c>
      <c r="B80" s="738" t="s">
        <v>4148</v>
      </c>
      <c r="C80" s="738" t="s">
        <v>566</v>
      </c>
      <c r="D80" s="738" t="s">
        <v>4109</v>
      </c>
      <c r="E80" s="738" t="s">
        <v>4144</v>
      </c>
      <c r="F80" s="738" t="s">
        <v>4199</v>
      </c>
      <c r="G80" s="738" t="s">
        <v>4200</v>
      </c>
      <c r="H80" s="741">
        <v>101</v>
      </c>
      <c r="I80" s="741">
        <v>23735</v>
      </c>
      <c r="J80" s="738">
        <v>0.22302300233030142</v>
      </c>
      <c r="K80" s="738">
        <v>235</v>
      </c>
      <c r="L80" s="741">
        <v>424</v>
      </c>
      <c r="M80" s="741">
        <v>106424</v>
      </c>
      <c r="N80" s="738">
        <v>1</v>
      </c>
      <c r="O80" s="738">
        <v>251</v>
      </c>
      <c r="P80" s="741"/>
      <c r="Q80" s="741"/>
      <c r="R80" s="754"/>
      <c r="S80" s="742"/>
    </row>
    <row r="81" spans="1:19" ht="14.4" customHeight="1" x14ac:dyDescent="0.3">
      <c r="A81" s="737" t="s">
        <v>4147</v>
      </c>
      <c r="B81" s="738" t="s">
        <v>4148</v>
      </c>
      <c r="C81" s="738" t="s">
        <v>566</v>
      </c>
      <c r="D81" s="738" t="s">
        <v>2222</v>
      </c>
      <c r="E81" s="738" t="s">
        <v>4149</v>
      </c>
      <c r="F81" s="738" t="s">
        <v>4152</v>
      </c>
      <c r="G81" s="738" t="s">
        <v>4153</v>
      </c>
      <c r="H81" s="741">
        <v>0.4</v>
      </c>
      <c r="I81" s="741">
        <v>60.4</v>
      </c>
      <c r="J81" s="738"/>
      <c r="K81" s="738">
        <v>151</v>
      </c>
      <c r="L81" s="741"/>
      <c r="M81" s="741"/>
      <c r="N81" s="738"/>
      <c r="O81" s="738"/>
      <c r="P81" s="741"/>
      <c r="Q81" s="741"/>
      <c r="R81" s="754"/>
      <c r="S81" s="742"/>
    </row>
    <row r="82" spans="1:19" ht="14.4" customHeight="1" x14ac:dyDescent="0.3">
      <c r="A82" s="737" t="s">
        <v>4147</v>
      </c>
      <c r="B82" s="738" t="s">
        <v>4148</v>
      </c>
      <c r="C82" s="738" t="s">
        <v>566</v>
      </c>
      <c r="D82" s="738" t="s">
        <v>2222</v>
      </c>
      <c r="E82" s="738" t="s">
        <v>4149</v>
      </c>
      <c r="F82" s="738" t="s">
        <v>4156</v>
      </c>
      <c r="G82" s="738" t="s">
        <v>4157</v>
      </c>
      <c r="H82" s="741">
        <v>0.4</v>
      </c>
      <c r="I82" s="741">
        <v>101.42</v>
      </c>
      <c r="J82" s="738"/>
      <c r="K82" s="738">
        <v>253.54999999999998</v>
      </c>
      <c r="L82" s="741"/>
      <c r="M82" s="741"/>
      <c r="N82" s="738"/>
      <c r="O82" s="738"/>
      <c r="P82" s="741"/>
      <c r="Q82" s="741"/>
      <c r="R82" s="754"/>
      <c r="S82" s="742"/>
    </row>
    <row r="83" spans="1:19" ht="14.4" customHeight="1" x14ac:dyDescent="0.3">
      <c r="A83" s="737" t="s">
        <v>4147</v>
      </c>
      <c r="B83" s="738" t="s">
        <v>4148</v>
      </c>
      <c r="C83" s="738" t="s">
        <v>566</v>
      </c>
      <c r="D83" s="738" t="s">
        <v>2222</v>
      </c>
      <c r="E83" s="738" t="s">
        <v>4149</v>
      </c>
      <c r="F83" s="738" t="s">
        <v>4168</v>
      </c>
      <c r="G83" s="738" t="s">
        <v>1155</v>
      </c>
      <c r="H83" s="741">
        <v>0.2</v>
      </c>
      <c r="I83" s="741">
        <v>117.91</v>
      </c>
      <c r="J83" s="738"/>
      <c r="K83" s="738">
        <v>589.54999999999995</v>
      </c>
      <c r="L83" s="741"/>
      <c r="M83" s="741"/>
      <c r="N83" s="738"/>
      <c r="O83" s="738"/>
      <c r="P83" s="741"/>
      <c r="Q83" s="741"/>
      <c r="R83" s="754"/>
      <c r="S83" s="742"/>
    </row>
    <row r="84" spans="1:19" ht="14.4" customHeight="1" x14ac:dyDescent="0.3">
      <c r="A84" s="737" t="s">
        <v>4147</v>
      </c>
      <c r="B84" s="738" t="s">
        <v>4148</v>
      </c>
      <c r="C84" s="738" t="s">
        <v>566</v>
      </c>
      <c r="D84" s="738" t="s">
        <v>2222</v>
      </c>
      <c r="E84" s="738" t="s">
        <v>4149</v>
      </c>
      <c r="F84" s="738" t="s">
        <v>4175</v>
      </c>
      <c r="G84" s="738" t="s">
        <v>590</v>
      </c>
      <c r="H84" s="741">
        <v>0.3</v>
      </c>
      <c r="I84" s="741">
        <v>108.48</v>
      </c>
      <c r="J84" s="738"/>
      <c r="K84" s="738">
        <v>361.6</v>
      </c>
      <c r="L84" s="741"/>
      <c r="M84" s="741"/>
      <c r="N84" s="738"/>
      <c r="O84" s="738"/>
      <c r="P84" s="741"/>
      <c r="Q84" s="741"/>
      <c r="R84" s="754"/>
      <c r="S84" s="742"/>
    </row>
    <row r="85" spans="1:19" ht="14.4" customHeight="1" x14ac:dyDescent="0.3">
      <c r="A85" s="737" t="s">
        <v>4147</v>
      </c>
      <c r="B85" s="738" t="s">
        <v>4148</v>
      </c>
      <c r="C85" s="738" t="s">
        <v>566</v>
      </c>
      <c r="D85" s="738" t="s">
        <v>2222</v>
      </c>
      <c r="E85" s="738" t="s">
        <v>4149</v>
      </c>
      <c r="F85" s="738" t="s">
        <v>4176</v>
      </c>
      <c r="G85" s="738" t="s">
        <v>2186</v>
      </c>
      <c r="H85" s="741">
        <v>0.1</v>
      </c>
      <c r="I85" s="741">
        <v>3.75</v>
      </c>
      <c r="J85" s="738"/>
      <c r="K85" s="738">
        <v>37.5</v>
      </c>
      <c r="L85" s="741"/>
      <c r="M85" s="741"/>
      <c r="N85" s="738"/>
      <c r="O85" s="738"/>
      <c r="P85" s="741"/>
      <c r="Q85" s="741"/>
      <c r="R85" s="754"/>
      <c r="S85" s="742"/>
    </row>
    <row r="86" spans="1:19" ht="14.4" customHeight="1" x14ac:dyDescent="0.3">
      <c r="A86" s="737" t="s">
        <v>4147</v>
      </c>
      <c r="B86" s="738" t="s">
        <v>4148</v>
      </c>
      <c r="C86" s="738" t="s">
        <v>566</v>
      </c>
      <c r="D86" s="738" t="s">
        <v>2222</v>
      </c>
      <c r="E86" s="738" t="s">
        <v>4149</v>
      </c>
      <c r="F86" s="738" t="s">
        <v>4177</v>
      </c>
      <c r="G86" s="738" t="s">
        <v>1791</v>
      </c>
      <c r="H86" s="741">
        <v>0.2</v>
      </c>
      <c r="I86" s="741">
        <v>113.3</v>
      </c>
      <c r="J86" s="738"/>
      <c r="K86" s="738">
        <v>566.5</v>
      </c>
      <c r="L86" s="741"/>
      <c r="M86" s="741"/>
      <c r="N86" s="738"/>
      <c r="O86" s="738"/>
      <c r="P86" s="741"/>
      <c r="Q86" s="741"/>
      <c r="R86" s="754"/>
      <c r="S86" s="742"/>
    </row>
    <row r="87" spans="1:19" ht="14.4" customHeight="1" x14ac:dyDescent="0.3">
      <c r="A87" s="737" t="s">
        <v>4147</v>
      </c>
      <c r="B87" s="738" t="s">
        <v>4148</v>
      </c>
      <c r="C87" s="738" t="s">
        <v>566</v>
      </c>
      <c r="D87" s="738" t="s">
        <v>2222</v>
      </c>
      <c r="E87" s="738" t="s">
        <v>4178</v>
      </c>
      <c r="F87" s="738" t="s">
        <v>4187</v>
      </c>
      <c r="G87" s="738" t="s">
        <v>4186</v>
      </c>
      <c r="H87" s="741">
        <v>15</v>
      </c>
      <c r="I87" s="741">
        <v>6735</v>
      </c>
      <c r="J87" s="738"/>
      <c r="K87" s="738">
        <v>449</v>
      </c>
      <c r="L87" s="741"/>
      <c r="M87" s="741"/>
      <c r="N87" s="738"/>
      <c r="O87" s="738"/>
      <c r="P87" s="741"/>
      <c r="Q87" s="741"/>
      <c r="R87" s="754"/>
      <c r="S87" s="742"/>
    </row>
    <row r="88" spans="1:19" ht="14.4" customHeight="1" x14ac:dyDescent="0.3">
      <c r="A88" s="737" t="s">
        <v>4147</v>
      </c>
      <c r="B88" s="738" t="s">
        <v>4148</v>
      </c>
      <c r="C88" s="738" t="s">
        <v>566</v>
      </c>
      <c r="D88" s="738" t="s">
        <v>2222</v>
      </c>
      <c r="E88" s="738" t="s">
        <v>4144</v>
      </c>
      <c r="F88" s="738" t="s">
        <v>4191</v>
      </c>
      <c r="G88" s="738" t="s">
        <v>4192</v>
      </c>
      <c r="H88" s="741">
        <v>22</v>
      </c>
      <c r="I88" s="741">
        <v>3168</v>
      </c>
      <c r="J88" s="738"/>
      <c r="K88" s="738">
        <v>144</v>
      </c>
      <c r="L88" s="741"/>
      <c r="M88" s="741"/>
      <c r="N88" s="738"/>
      <c r="O88" s="738"/>
      <c r="P88" s="741"/>
      <c r="Q88" s="741"/>
      <c r="R88" s="754"/>
      <c r="S88" s="742"/>
    </row>
    <row r="89" spans="1:19" ht="14.4" customHeight="1" x14ac:dyDescent="0.3">
      <c r="A89" s="737" t="s">
        <v>4147</v>
      </c>
      <c r="B89" s="738" t="s">
        <v>4148</v>
      </c>
      <c r="C89" s="738" t="s">
        <v>566</v>
      </c>
      <c r="D89" s="738" t="s">
        <v>2222</v>
      </c>
      <c r="E89" s="738" t="s">
        <v>4144</v>
      </c>
      <c r="F89" s="738" t="s">
        <v>4193</v>
      </c>
      <c r="G89" s="738" t="s">
        <v>4194</v>
      </c>
      <c r="H89" s="741">
        <v>5</v>
      </c>
      <c r="I89" s="741">
        <v>175</v>
      </c>
      <c r="J89" s="738">
        <v>0.78828828828828834</v>
      </c>
      <c r="K89" s="738">
        <v>35</v>
      </c>
      <c r="L89" s="741">
        <v>6</v>
      </c>
      <c r="M89" s="741">
        <v>222</v>
      </c>
      <c r="N89" s="738">
        <v>1</v>
      </c>
      <c r="O89" s="738">
        <v>37</v>
      </c>
      <c r="P89" s="741">
        <v>3</v>
      </c>
      <c r="Q89" s="741">
        <v>111</v>
      </c>
      <c r="R89" s="754">
        <v>0.5</v>
      </c>
      <c r="S89" s="742">
        <v>37</v>
      </c>
    </row>
    <row r="90" spans="1:19" ht="14.4" customHeight="1" x14ac:dyDescent="0.3">
      <c r="A90" s="737" t="s">
        <v>4147</v>
      </c>
      <c r="B90" s="738" t="s">
        <v>4148</v>
      </c>
      <c r="C90" s="738" t="s">
        <v>566</v>
      </c>
      <c r="D90" s="738" t="s">
        <v>2222</v>
      </c>
      <c r="E90" s="738" t="s">
        <v>4144</v>
      </c>
      <c r="F90" s="738" t="s">
        <v>4197</v>
      </c>
      <c r="G90" s="738" t="s">
        <v>4198</v>
      </c>
      <c r="H90" s="741">
        <v>2</v>
      </c>
      <c r="I90" s="741">
        <v>246</v>
      </c>
      <c r="J90" s="738"/>
      <c r="K90" s="738">
        <v>123</v>
      </c>
      <c r="L90" s="741"/>
      <c r="M90" s="741"/>
      <c r="N90" s="738"/>
      <c r="O90" s="738"/>
      <c r="P90" s="741"/>
      <c r="Q90" s="741"/>
      <c r="R90" s="754"/>
      <c r="S90" s="742"/>
    </row>
    <row r="91" spans="1:19" ht="14.4" customHeight="1" x14ac:dyDescent="0.3">
      <c r="A91" s="737" t="s">
        <v>4147</v>
      </c>
      <c r="B91" s="738" t="s">
        <v>4148</v>
      </c>
      <c r="C91" s="738" t="s">
        <v>566</v>
      </c>
      <c r="D91" s="738" t="s">
        <v>2222</v>
      </c>
      <c r="E91" s="738" t="s">
        <v>4144</v>
      </c>
      <c r="F91" s="738" t="s">
        <v>4201</v>
      </c>
      <c r="G91" s="738" t="s">
        <v>4202</v>
      </c>
      <c r="H91" s="741">
        <v>5</v>
      </c>
      <c r="I91" s="741">
        <v>3265</v>
      </c>
      <c r="J91" s="738">
        <v>0.93152639087018541</v>
      </c>
      <c r="K91" s="738">
        <v>653</v>
      </c>
      <c r="L91" s="741">
        <v>5</v>
      </c>
      <c r="M91" s="741">
        <v>3505</v>
      </c>
      <c r="N91" s="738">
        <v>1</v>
      </c>
      <c r="O91" s="738">
        <v>701</v>
      </c>
      <c r="P91" s="741">
        <v>5</v>
      </c>
      <c r="Q91" s="741">
        <v>3505</v>
      </c>
      <c r="R91" s="754">
        <v>1</v>
      </c>
      <c r="S91" s="742">
        <v>701</v>
      </c>
    </row>
    <row r="92" spans="1:19" ht="14.4" customHeight="1" x14ac:dyDescent="0.3">
      <c r="A92" s="737" t="s">
        <v>4147</v>
      </c>
      <c r="B92" s="738" t="s">
        <v>4148</v>
      </c>
      <c r="C92" s="738" t="s">
        <v>566</v>
      </c>
      <c r="D92" s="738" t="s">
        <v>2222</v>
      </c>
      <c r="E92" s="738" t="s">
        <v>4144</v>
      </c>
      <c r="F92" s="738" t="s">
        <v>4205</v>
      </c>
      <c r="G92" s="738" t="s">
        <v>4206</v>
      </c>
      <c r="H92" s="741"/>
      <c r="I92" s="741"/>
      <c r="J92" s="738"/>
      <c r="K92" s="738"/>
      <c r="L92" s="741">
        <v>6</v>
      </c>
      <c r="M92" s="741">
        <v>200</v>
      </c>
      <c r="N92" s="738">
        <v>1</v>
      </c>
      <c r="O92" s="738">
        <v>33.333333333333336</v>
      </c>
      <c r="P92" s="741">
        <v>6</v>
      </c>
      <c r="Q92" s="741">
        <v>200</v>
      </c>
      <c r="R92" s="754">
        <v>1</v>
      </c>
      <c r="S92" s="742">
        <v>33.333333333333336</v>
      </c>
    </row>
    <row r="93" spans="1:19" ht="14.4" customHeight="1" x14ac:dyDescent="0.3">
      <c r="A93" s="737" t="s">
        <v>4147</v>
      </c>
      <c r="B93" s="738" t="s">
        <v>4148</v>
      </c>
      <c r="C93" s="738" t="s">
        <v>566</v>
      </c>
      <c r="D93" s="738" t="s">
        <v>2222</v>
      </c>
      <c r="E93" s="738" t="s">
        <v>4144</v>
      </c>
      <c r="F93" s="738" t="s">
        <v>4209</v>
      </c>
      <c r="G93" s="738" t="s">
        <v>4210</v>
      </c>
      <c r="H93" s="741">
        <v>36</v>
      </c>
      <c r="I93" s="741">
        <v>4104</v>
      </c>
      <c r="J93" s="738"/>
      <c r="K93" s="738">
        <v>114</v>
      </c>
      <c r="L93" s="741"/>
      <c r="M93" s="741"/>
      <c r="N93" s="738"/>
      <c r="O93" s="738"/>
      <c r="P93" s="741"/>
      <c r="Q93" s="741"/>
      <c r="R93" s="754"/>
      <c r="S93" s="742"/>
    </row>
    <row r="94" spans="1:19" ht="14.4" customHeight="1" x14ac:dyDescent="0.3">
      <c r="A94" s="737" t="s">
        <v>4147</v>
      </c>
      <c r="B94" s="738" t="s">
        <v>4148</v>
      </c>
      <c r="C94" s="738" t="s">
        <v>566</v>
      </c>
      <c r="D94" s="738" t="s">
        <v>2222</v>
      </c>
      <c r="E94" s="738" t="s">
        <v>4144</v>
      </c>
      <c r="F94" s="738" t="s">
        <v>4215</v>
      </c>
      <c r="G94" s="738" t="s">
        <v>4216</v>
      </c>
      <c r="H94" s="741">
        <v>6</v>
      </c>
      <c r="I94" s="741">
        <v>462</v>
      </c>
      <c r="J94" s="738"/>
      <c r="K94" s="738">
        <v>77</v>
      </c>
      <c r="L94" s="741"/>
      <c r="M94" s="741"/>
      <c r="N94" s="738"/>
      <c r="O94" s="738"/>
      <c r="P94" s="741"/>
      <c r="Q94" s="741"/>
      <c r="R94" s="754"/>
      <c r="S94" s="742"/>
    </row>
    <row r="95" spans="1:19" ht="14.4" customHeight="1" x14ac:dyDescent="0.3">
      <c r="A95" s="737" t="s">
        <v>4147</v>
      </c>
      <c r="B95" s="738" t="s">
        <v>4148</v>
      </c>
      <c r="C95" s="738" t="s">
        <v>566</v>
      </c>
      <c r="D95" s="738" t="s">
        <v>2222</v>
      </c>
      <c r="E95" s="738" t="s">
        <v>4144</v>
      </c>
      <c r="F95" s="738" t="s">
        <v>4217</v>
      </c>
      <c r="G95" s="738" t="s">
        <v>4218</v>
      </c>
      <c r="H95" s="741">
        <v>1</v>
      </c>
      <c r="I95" s="741">
        <v>606</v>
      </c>
      <c r="J95" s="738"/>
      <c r="K95" s="738">
        <v>606</v>
      </c>
      <c r="L95" s="741"/>
      <c r="M95" s="741"/>
      <c r="N95" s="738"/>
      <c r="O95" s="738"/>
      <c r="P95" s="741"/>
      <c r="Q95" s="741"/>
      <c r="R95" s="754"/>
      <c r="S95" s="742"/>
    </row>
    <row r="96" spans="1:19" ht="14.4" customHeight="1" x14ac:dyDescent="0.3">
      <c r="A96" s="737" t="s">
        <v>4147</v>
      </c>
      <c r="B96" s="738" t="s">
        <v>4148</v>
      </c>
      <c r="C96" s="738" t="s">
        <v>566</v>
      </c>
      <c r="D96" s="738" t="s">
        <v>2222</v>
      </c>
      <c r="E96" s="738" t="s">
        <v>4144</v>
      </c>
      <c r="F96" s="738" t="s">
        <v>4221</v>
      </c>
      <c r="G96" s="738" t="s">
        <v>4222</v>
      </c>
      <c r="H96" s="741">
        <v>11</v>
      </c>
      <c r="I96" s="741">
        <v>1815</v>
      </c>
      <c r="J96" s="738">
        <v>2.5635593220338984</v>
      </c>
      <c r="K96" s="738">
        <v>165</v>
      </c>
      <c r="L96" s="741">
        <v>4</v>
      </c>
      <c r="M96" s="741">
        <v>708</v>
      </c>
      <c r="N96" s="738">
        <v>1</v>
      </c>
      <c r="O96" s="738">
        <v>177</v>
      </c>
      <c r="P96" s="741">
        <v>1</v>
      </c>
      <c r="Q96" s="741">
        <v>177</v>
      </c>
      <c r="R96" s="754">
        <v>0.25</v>
      </c>
      <c r="S96" s="742">
        <v>177</v>
      </c>
    </row>
    <row r="97" spans="1:19" ht="14.4" customHeight="1" x14ac:dyDescent="0.3">
      <c r="A97" s="737" t="s">
        <v>4147</v>
      </c>
      <c r="B97" s="738" t="s">
        <v>4148</v>
      </c>
      <c r="C97" s="738" t="s">
        <v>566</v>
      </c>
      <c r="D97" s="738" t="s">
        <v>2222</v>
      </c>
      <c r="E97" s="738" t="s">
        <v>4144</v>
      </c>
      <c r="F97" s="738" t="s">
        <v>4223</v>
      </c>
      <c r="G97" s="738" t="s">
        <v>4224</v>
      </c>
      <c r="H97" s="741">
        <v>3</v>
      </c>
      <c r="I97" s="741">
        <v>3780</v>
      </c>
      <c r="J97" s="738"/>
      <c r="K97" s="738">
        <v>1260</v>
      </c>
      <c r="L97" s="741"/>
      <c r="M97" s="741"/>
      <c r="N97" s="738"/>
      <c r="O97" s="738"/>
      <c r="P97" s="741"/>
      <c r="Q97" s="741"/>
      <c r="R97" s="754"/>
      <c r="S97" s="742"/>
    </row>
    <row r="98" spans="1:19" ht="14.4" customHeight="1" x14ac:dyDescent="0.3">
      <c r="A98" s="737" t="s">
        <v>4147</v>
      </c>
      <c r="B98" s="738" t="s">
        <v>4148</v>
      </c>
      <c r="C98" s="738" t="s">
        <v>566</v>
      </c>
      <c r="D98" s="738" t="s">
        <v>4110</v>
      </c>
      <c r="E98" s="738" t="s">
        <v>4144</v>
      </c>
      <c r="F98" s="738" t="s">
        <v>4199</v>
      </c>
      <c r="G98" s="738" t="s">
        <v>4200</v>
      </c>
      <c r="H98" s="741">
        <v>57</v>
      </c>
      <c r="I98" s="741">
        <v>13395</v>
      </c>
      <c r="J98" s="738">
        <v>1.1601420405335181</v>
      </c>
      <c r="K98" s="738">
        <v>235</v>
      </c>
      <c r="L98" s="741">
        <v>46</v>
      </c>
      <c r="M98" s="741">
        <v>11546</v>
      </c>
      <c r="N98" s="738">
        <v>1</v>
      </c>
      <c r="O98" s="738">
        <v>251</v>
      </c>
      <c r="P98" s="741">
        <v>50</v>
      </c>
      <c r="Q98" s="741">
        <v>12550</v>
      </c>
      <c r="R98" s="754">
        <v>1.0869565217391304</v>
      </c>
      <c r="S98" s="742">
        <v>251</v>
      </c>
    </row>
    <row r="99" spans="1:19" ht="14.4" customHeight="1" x14ac:dyDescent="0.3">
      <c r="A99" s="737" t="s">
        <v>4147</v>
      </c>
      <c r="B99" s="738" t="s">
        <v>4148</v>
      </c>
      <c r="C99" s="738" t="s">
        <v>566</v>
      </c>
      <c r="D99" s="738" t="s">
        <v>2223</v>
      </c>
      <c r="E99" s="738" t="s">
        <v>4144</v>
      </c>
      <c r="F99" s="738" t="s">
        <v>4193</v>
      </c>
      <c r="G99" s="738" t="s">
        <v>4194</v>
      </c>
      <c r="H99" s="741"/>
      <c r="I99" s="741"/>
      <c r="J99" s="738"/>
      <c r="K99" s="738"/>
      <c r="L99" s="741"/>
      <c r="M99" s="741"/>
      <c r="N99" s="738"/>
      <c r="O99" s="738"/>
      <c r="P99" s="741">
        <v>1</v>
      </c>
      <c r="Q99" s="741">
        <v>37</v>
      </c>
      <c r="R99" s="754"/>
      <c r="S99" s="742">
        <v>37</v>
      </c>
    </row>
    <row r="100" spans="1:19" ht="14.4" customHeight="1" x14ac:dyDescent="0.3">
      <c r="A100" s="737" t="s">
        <v>4147</v>
      </c>
      <c r="B100" s="738" t="s">
        <v>4148</v>
      </c>
      <c r="C100" s="738" t="s">
        <v>566</v>
      </c>
      <c r="D100" s="738" t="s">
        <v>2223</v>
      </c>
      <c r="E100" s="738" t="s">
        <v>4144</v>
      </c>
      <c r="F100" s="738" t="s">
        <v>4199</v>
      </c>
      <c r="G100" s="738" t="s">
        <v>4200</v>
      </c>
      <c r="H100" s="741">
        <v>22</v>
      </c>
      <c r="I100" s="741">
        <v>5170</v>
      </c>
      <c r="J100" s="738"/>
      <c r="K100" s="738">
        <v>235</v>
      </c>
      <c r="L100" s="741"/>
      <c r="M100" s="741"/>
      <c r="N100" s="738"/>
      <c r="O100" s="738"/>
      <c r="P100" s="741">
        <v>14</v>
      </c>
      <c r="Q100" s="741">
        <v>3514</v>
      </c>
      <c r="R100" s="754"/>
      <c r="S100" s="742">
        <v>251</v>
      </c>
    </row>
    <row r="101" spans="1:19" ht="14.4" customHeight="1" x14ac:dyDescent="0.3">
      <c r="A101" s="737" t="s">
        <v>4147</v>
      </c>
      <c r="B101" s="738" t="s">
        <v>4148</v>
      </c>
      <c r="C101" s="738" t="s">
        <v>566</v>
      </c>
      <c r="D101" s="738" t="s">
        <v>2224</v>
      </c>
      <c r="E101" s="738" t="s">
        <v>4149</v>
      </c>
      <c r="F101" s="738" t="s">
        <v>4156</v>
      </c>
      <c r="G101" s="738" t="s">
        <v>4157</v>
      </c>
      <c r="H101" s="741"/>
      <c r="I101" s="741"/>
      <c r="J101" s="738"/>
      <c r="K101" s="738"/>
      <c r="L101" s="741"/>
      <c r="M101" s="741"/>
      <c r="N101" s="738"/>
      <c r="O101" s="738"/>
      <c r="P101" s="741">
        <v>3</v>
      </c>
      <c r="Q101" s="741">
        <v>760.65</v>
      </c>
      <c r="R101" s="754"/>
      <c r="S101" s="742">
        <v>253.54999999999998</v>
      </c>
    </row>
    <row r="102" spans="1:19" ht="14.4" customHeight="1" x14ac:dyDescent="0.3">
      <c r="A102" s="737" t="s">
        <v>4147</v>
      </c>
      <c r="B102" s="738" t="s">
        <v>4148</v>
      </c>
      <c r="C102" s="738" t="s">
        <v>566</v>
      </c>
      <c r="D102" s="738" t="s">
        <v>2224</v>
      </c>
      <c r="E102" s="738" t="s">
        <v>4149</v>
      </c>
      <c r="F102" s="738" t="s">
        <v>4164</v>
      </c>
      <c r="G102" s="738" t="s">
        <v>1042</v>
      </c>
      <c r="H102" s="741"/>
      <c r="I102" s="741"/>
      <c r="J102" s="738"/>
      <c r="K102" s="738"/>
      <c r="L102" s="741"/>
      <c r="M102" s="741"/>
      <c r="N102" s="738"/>
      <c r="O102" s="738"/>
      <c r="P102" s="741">
        <v>0.2</v>
      </c>
      <c r="Q102" s="741">
        <v>15.6</v>
      </c>
      <c r="R102" s="754"/>
      <c r="S102" s="742">
        <v>78</v>
      </c>
    </row>
    <row r="103" spans="1:19" ht="14.4" customHeight="1" x14ac:dyDescent="0.3">
      <c r="A103" s="737" t="s">
        <v>4147</v>
      </c>
      <c r="B103" s="738" t="s">
        <v>4148</v>
      </c>
      <c r="C103" s="738" t="s">
        <v>566</v>
      </c>
      <c r="D103" s="738" t="s">
        <v>2224</v>
      </c>
      <c r="E103" s="738" t="s">
        <v>4149</v>
      </c>
      <c r="F103" s="738" t="s">
        <v>4175</v>
      </c>
      <c r="G103" s="738" t="s">
        <v>590</v>
      </c>
      <c r="H103" s="741"/>
      <c r="I103" s="741"/>
      <c r="J103" s="738"/>
      <c r="K103" s="738"/>
      <c r="L103" s="741"/>
      <c r="M103" s="741"/>
      <c r="N103" s="738"/>
      <c r="O103" s="738"/>
      <c r="P103" s="741">
        <v>0.35</v>
      </c>
      <c r="Q103" s="741">
        <v>85.19</v>
      </c>
      <c r="R103" s="754"/>
      <c r="S103" s="742">
        <v>243.4</v>
      </c>
    </row>
    <row r="104" spans="1:19" ht="14.4" customHeight="1" x14ac:dyDescent="0.3">
      <c r="A104" s="737" t="s">
        <v>4147</v>
      </c>
      <c r="B104" s="738" t="s">
        <v>4148</v>
      </c>
      <c r="C104" s="738" t="s">
        <v>566</v>
      </c>
      <c r="D104" s="738" t="s">
        <v>2224</v>
      </c>
      <c r="E104" s="738" t="s">
        <v>4144</v>
      </c>
      <c r="F104" s="738" t="s">
        <v>4189</v>
      </c>
      <c r="G104" s="738" t="s">
        <v>4190</v>
      </c>
      <c r="H104" s="741"/>
      <c r="I104" s="741"/>
      <c r="J104" s="738"/>
      <c r="K104" s="738"/>
      <c r="L104" s="741"/>
      <c r="M104" s="741"/>
      <c r="N104" s="738"/>
      <c r="O104" s="738"/>
      <c r="P104" s="741">
        <v>8</v>
      </c>
      <c r="Q104" s="741">
        <v>624</v>
      </c>
      <c r="R104" s="754"/>
      <c r="S104" s="742">
        <v>78</v>
      </c>
    </row>
    <row r="105" spans="1:19" ht="14.4" customHeight="1" x14ac:dyDescent="0.3">
      <c r="A105" s="737" t="s">
        <v>4147</v>
      </c>
      <c r="B105" s="738" t="s">
        <v>4148</v>
      </c>
      <c r="C105" s="738" t="s">
        <v>566</v>
      </c>
      <c r="D105" s="738" t="s">
        <v>2224</v>
      </c>
      <c r="E105" s="738" t="s">
        <v>4144</v>
      </c>
      <c r="F105" s="738" t="s">
        <v>4191</v>
      </c>
      <c r="G105" s="738" t="s">
        <v>4192</v>
      </c>
      <c r="H105" s="741"/>
      <c r="I105" s="741"/>
      <c r="J105" s="738"/>
      <c r="K105" s="738"/>
      <c r="L105" s="741"/>
      <c r="M105" s="741"/>
      <c r="N105" s="738"/>
      <c r="O105" s="738"/>
      <c r="P105" s="741">
        <v>28</v>
      </c>
      <c r="Q105" s="741">
        <v>4116</v>
      </c>
      <c r="R105" s="754"/>
      <c r="S105" s="742">
        <v>147</v>
      </c>
    </row>
    <row r="106" spans="1:19" ht="14.4" customHeight="1" x14ac:dyDescent="0.3">
      <c r="A106" s="737" t="s">
        <v>4147</v>
      </c>
      <c r="B106" s="738" t="s">
        <v>4148</v>
      </c>
      <c r="C106" s="738" t="s">
        <v>566</v>
      </c>
      <c r="D106" s="738" t="s">
        <v>2224</v>
      </c>
      <c r="E106" s="738" t="s">
        <v>4144</v>
      </c>
      <c r="F106" s="738" t="s">
        <v>4193</v>
      </c>
      <c r="G106" s="738" t="s">
        <v>4194</v>
      </c>
      <c r="H106" s="741"/>
      <c r="I106" s="741"/>
      <c r="J106" s="738"/>
      <c r="K106" s="738"/>
      <c r="L106" s="741"/>
      <c r="M106" s="741"/>
      <c r="N106" s="738"/>
      <c r="O106" s="738"/>
      <c r="P106" s="741">
        <v>16</v>
      </c>
      <c r="Q106" s="741">
        <v>592</v>
      </c>
      <c r="R106" s="754"/>
      <c r="S106" s="742">
        <v>37</v>
      </c>
    </row>
    <row r="107" spans="1:19" ht="14.4" customHeight="1" x14ac:dyDescent="0.3">
      <c r="A107" s="737" t="s">
        <v>4147</v>
      </c>
      <c r="B107" s="738" t="s">
        <v>4148</v>
      </c>
      <c r="C107" s="738" t="s">
        <v>566</v>
      </c>
      <c r="D107" s="738" t="s">
        <v>2224</v>
      </c>
      <c r="E107" s="738" t="s">
        <v>4144</v>
      </c>
      <c r="F107" s="738" t="s">
        <v>4195</v>
      </c>
      <c r="G107" s="738" t="s">
        <v>4196</v>
      </c>
      <c r="H107" s="741"/>
      <c r="I107" s="741"/>
      <c r="J107" s="738"/>
      <c r="K107" s="738"/>
      <c r="L107" s="741"/>
      <c r="M107" s="741"/>
      <c r="N107" s="738"/>
      <c r="O107" s="738"/>
      <c r="P107" s="741">
        <v>1</v>
      </c>
      <c r="Q107" s="741">
        <v>116</v>
      </c>
      <c r="R107" s="754"/>
      <c r="S107" s="742">
        <v>116</v>
      </c>
    </row>
    <row r="108" spans="1:19" ht="14.4" customHeight="1" x14ac:dyDescent="0.3">
      <c r="A108" s="737" t="s">
        <v>4147</v>
      </c>
      <c r="B108" s="738" t="s">
        <v>4148</v>
      </c>
      <c r="C108" s="738" t="s">
        <v>566</v>
      </c>
      <c r="D108" s="738" t="s">
        <v>2224</v>
      </c>
      <c r="E108" s="738" t="s">
        <v>4144</v>
      </c>
      <c r="F108" s="738" t="s">
        <v>4197</v>
      </c>
      <c r="G108" s="738" t="s">
        <v>4198</v>
      </c>
      <c r="H108" s="741"/>
      <c r="I108" s="741"/>
      <c r="J108" s="738"/>
      <c r="K108" s="738"/>
      <c r="L108" s="741"/>
      <c r="M108" s="741"/>
      <c r="N108" s="738"/>
      <c r="O108" s="738"/>
      <c r="P108" s="741">
        <v>6</v>
      </c>
      <c r="Q108" s="741">
        <v>774</v>
      </c>
      <c r="R108" s="754"/>
      <c r="S108" s="742">
        <v>129</v>
      </c>
    </row>
    <row r="109" spans="1:19" ht="14.4" customHeight="1" x14ac:dyDescent="0.3">
      <c r="A109" s="737" t="s">
        <v>4147</v>
      </c>
      <c r="B109" s="738" t="s">
        <v>4148</v>
      </c>
      <c r="C109" s="738" t="s">
        <v>566</v>
      </c>
      <c r="D109" s="738" t="s">
        <v>2224</v>
      </c>
      <c r="E109" s="738" t="s">
        <v>4144</v>
      </c>
      <c r="F109" s="738" t="s">
        <v>4201</v>
      </c>
      <c r="G109" s="738" t="s">
        <v>4202</v>
      </c>
      <c r="H109" s="741"/>
      <c r="I109" s="741"/>
      <c r="J109" s="738"/>
      <c r="K109" s="738"/>
      <c r="L109" s="741"/>
      <c r="M109" s="741"/>
      <c r="N109" s="738"/>
      <c r="O109" s="738"/>
      <c r="P109" s="741">
        <v>17</v>
      </c>
      <c r="Q109" s="741">
        <v>11917</v>
      </c>
      <c r="R109" s="754"/>
      <c r="S109" s="742">
        <v>701</v>
      </c>
    </row>
    <row r="110" spans="1:19" ht="14.4" customHeight="1" x14ac:dyDescent="0.3">
      <c r="A110" s="737" t="s">
        <v>4147</v>
      </c>
      <c r="B110" s="738" t="s">
        <v>4148</v>
      </c>
      <c r="C110" s="738" t="s">
        <v>566</v>
      </c>
      <c r="D110" s="738" t="s">
        <v>2224</v>
      </c>
      <c r="E110" s="738" t="s">
        <v>4144</v>
      </c>
      <c r="F110" s="738" t="s">
        <v>4205</v>
      </c>
      <c r="G110" s="738" t="s">
        <v>4206</v>
      </c>
      <c r="H110" s="741"/>
      <c r="I110" s="741"/>
      <c r="J110" s="738"/>
      <c r="K110" s="738"/>
      <c r="L110" s="741"/>
      <c r="M110" s="741"/>
      <c r="N110" s="738"/>
      <c r="O110" s="738"/>
      <c r="P110" s="741">
        <v>81</v>
      </c>
      <c r="Q110" s="741">
        <v>2700.01</v>
      </c>
      <c r="R110" s="754"/>
      <c r="S110" s="742">
        <v>33.333456790123456</v>
      </c>
    </row>
    <row r="111" spans="1:19" ht="14.4" customHeight="1" x14ac:dyDescent="0.3">
      <c r="A111" s="737" t="s">
        <v>4147</v>
      </c>
      <c r="B111" s="738" t="s">
        <v>4148</v>
      </c>
      <c r="C111" s="738" t="s">
        <v>566</v>
      </c>
      <c r="D111" s="738" t="s">
        <v>2224</v>
      </c>
      <c r="E111" s="738" t="s">
        <v>4144</v>
      </c>
      <c r="F111" s="738" t="s">
        <v>4209</v>
      </c>
      <c r="G111" s="738" t="s">
        <v>4210</v>
      </c>
      <c r="H111" s="741"/>
      <c r="I111" s="741"/>
      <c r="J111" s="738"/>
      <c r="K111" s="738"/>
      <c r="L111" s="741"/>
      <c r="M111" s="741"/>
      <c r="N111" s="738"/>
      <c r="O111" s="738"/>
      <c r="P111" s="741">
        <v>56</v>
      </c>
      <c r="Q111" s="741">
        <v>6720</v>
      </c>
      <c r="R111" s="754"/>
      <c r="S111" s="742">
        <v>120</v>
      </c>
    </row>
    <row r="112" spans="1:19" ht="14.4" customHeight="1" x14ac:dyDescent="0.3">
      <c r="A112" s="737" t="s">
        <v>4147</v>
      </c>
      <c r="B112" s="738" t="s">
        <v>4148</v>
      </c>
      <c r="C112" s="738" t="s">
        <v>566</v>
      </c>
      <c r="D112" s="738" t="s">
        <v>2224</v>
      </c>
      <c r="E112" s="738" t="s">
        <v>4144</v>
      </c>
      <c r="F112" s="738" t="s">
        <v>4211</v>
      </c>
      <c r="G112" s="738" t="s">
        <v>4212</v>
      </c>
      <c r="H112" s="741"/>
      <c r="I112" s="741"/>
      <c r="J112" s="738"/>
      <c r="K112" s="738"/>
      <c r="L112" s="741"/>
      <c r="M112" s="741"/>
      <c r="N112" s="738"/>
      <c r="O112" s="738"/>
      <c r="P112" s="741">
        <v>2</v>
      </c>
      <c r="Q112" s="741">
        <v>64</v>
      </c>
      <c r="R112" s="754"/>
      <c r="S112" s="742">
        <v>32</v>
      </c>
    </row>
    <row r="113" spans="1:19" ht="14.4" customHeight="1" x14ac:dyDescent="0.3">
      <c r="A113" s="737" t="s">
        <v>4147</v>
      </c>
      <c r="B113" s="738" t="s">
        <v>4148</v>
      </c>
      <c r="C113" s="738" t="s">
        <v>566</v>
      </c>
      <c r="D113" s="738" t="s">
        <v>2224</v>
      </c>
      <c r="E113" s="738" t="s">
        <v>4144</v>
      </c>
      <c r="F113" s="738" t="s">
        <v>4213</v>
      </c>
      <c r="G113" s="738" t="s">
        <v>4214</v>
      </c>
      <c r="H113" s="741"/>
      <c r="I113" s="741"/>
      <c r="J113" s="738"/>
      <c r="K113" s="738"/>
      <c r="L113" s="741"/>
      <c r="M113" s="741"/>
      <c r="N113" s="738"/>
      <c r="O113" s="738"/>
      <c r="P113" s="741">
        <v>8</v>
      </c>
      <c r="Q113" s="741">
        <v>592</v>
      </c>
      <c r="R113" s="754"/>
      <c r="S113" s="742">
        <v>74</v>
      </c>
    </row>
    <row r="114" spans="1:19" ht="14.4" customHeight="1" x14ac:dyDescent="0.3">
      <c r="A114" s="737" t="s">
        <v>4147</v>
      </c>
      <c r="B114" s="738" t="s">
        <v>4148</v>
      </c>
      <c r="C114" s="738" t="s">
        <v>566</v>
      </c>
      <c r="D114" s="738" t="s">
        <v>2224</v>
      </c>
      <c r="E114" s="738" t="s">
        <v>4144</v>
      </c>
      <c r="F114" s="738" t="s">
        <v>4215</v>
      </c>
      <c r="G114" s="738" t="s">
        <v>4216</v>
      </c>
      <c r="H114" s="741"/>
      <c r="I114" s="741"/>
      <c r="J114" s="738"/>
      <c r="K114" s="738"/>
      <c r="L114" s="741"/>
      <c r="M114" s="741"/>
      <c r="N114" s="738"/>
      <c r="O114" s="738"/>
      <c r="P114" s="741">
        <v>7</v>
      </c>
      <c r="Q114" s="741">
        <v>539</v>
      </c>
      <c r="R114" s="754"/>
      <c r="S114" s="742">
        <v>77</v>
      </c>
    </row>
    <row r="115" spans="1:19" ht="14.4" customHeight="1" x14ac:dyDescent="0.3">
      <c r="A115" s="737" t="s">
        <v>4147</v>
      </c>
      <c r="B115" s="738" t="s">
        <v>4148</v>
      </c>
      <c r="C115" s="738" t="s">
        <v>566</v>
      </c>
      <c r="D115" s="738" t="s">
        <v>2224</v>
      </c>
      <c r="E115" s="738" t="s">
        <v>4144</v>
      </c>
      <c r="F115" s="738" t="s">
        <v>4221</v>
      </c>
      <c r="G115" s="738" t="s">
        <v>4222</v>
      </c>
      <c r="H115" s="741"/>
      <c r="I115" s="741"/>
      <c r="J115" s="738"/>
      <c r="K115" s="738"/>
      <c r="L115" s="741"/>
      <c r="M115" s="741"/>
      <c r="N115" s="738"/>
      <c r="O115" s="738"/>
      <c r="P115" s="741">
        <v>64</v>
      </c>
      <c r="Q115" s="741">
        <v>11328</v>
      </c>
      <c r="R115" s="754"/>
      <c r="S115" s="742">
        <v>177</v>
      </c>
    </row>
    <row r="116" spans="1:19" ht="14.4" customHeight="1" x14ac:dyDescent="0.3">
      <c r="A116" s="737" t="s">
        <v>4147</v>
      </c>
      <c r="B116" s="738" t="s">
        <v>4148</v>
      </c>
      <c r="C116" s="738" t="s">
        <v>566</v>
      </c>
      <c r="D116" s="738" t="s">
        <v>4111</v>
      </c>
      <c r="E116" s="738" t="s">
        <v>4144</v>
      </c>
      <c r="F116" s="738" t="s">
        <v>4199</v>
      </c>
      <c r="G116" s="738" t="s">
        <v>4200</v>
      </c>
      <c r="H116" s="741">
        <v>13</v>
      </c>
      <c r="I116" s="741">
        <v>3055</v>
      </c>
      <c r="J116" s="738"/>
      <c r="K116" s="738">
        <v>235</v>
      </c>
      <c r="L116" s="741"/>
      <c r="M116" s="741"/>
      <c r="N116" s="738"/>
      <c r="O116" s="738"/>
      <c r="P116" s="741"/>
      <c r="Q116" s="741"/>
      <c r="R116" s="754"/>
      <c r="S116" s="742"/>
    </row>
    <row r="117" spans="1:19" ht="14.4" customHeight="1" x14ac:dyDescent="0.3">
      <c r="A117" s="737" t="s">
        <v>4147</v>
      </c>
      <c r="B117" s="738" t="s">
        <v>4148</v>
      </c>
      <c r="C117" s="738" t="s">
        <v>566</v>
      </c>
      <c r="D117" s="738" t="s">
        <v>2225</v>
      </c>
      <c r="E117" s="738" t="s">
        <v>4149</v>
      </c>
      <c r="F117" s="738" t="s">
        <v>4152</v>
      </c>
      <c r="G117" s="738" t="s">
        <v>4153</v>
      </c>
      <c r="H117" s="741">
        <v>0.1</v>
      </c>
      <c r="I117" s="741">
        <v>15.1</v>
      </c>
      <c r="J117" s="738"/>
      <c r="K117" s="738">
        <v>151</v>
      </c>
      <c r="L117" s="741"/>
      <c r="M117" s="741"/>
      <c r="N117" s="738"/>
      <c r="O117" s="738"/>
      <c r="P117" s="741"/>
      <c r="Q117" s="741"/>
      <c r="R117" s="754"/>
      <c r="S117" s="742"/>
    </row>
    <row r="118" spans="1:19" ht="14.4" customHeight="1" x14ac:dyDescent="0.3">
      <c r="A118" s="737" t="s">
        <v>4147</v>
      </c>
      <c r="B118" s="738" t="s">
        <v>4148</v>
      </c>
      <c r="C118" s="738" t="s">
        <v>566</v>
      </c>
      <c r="D118" s="738" t="s">
        <v>2225</v>
      </c>
      <c r="E118" s="738" t="s">
        <v>4149</v>
      </c>
      <c r="F118" s="738" t="s">
        <v>4154</v>
      </c>
      <c r="G118" s="738" t="s">
        <v>4155</v>
      </c>
      <c r="H118" s="741">
        <v>0.1</v>
      </c>
      <c r="I118" s="741">
        <v>13.06</v>
      </c>
      <c r="J118" s="738"/>
      <c r="K118" s="738">
        <v>130.6</v>
      </c>
      <c r="L118" s="741"/>
      <c r="M118" s="741"/>
      <c r="N118" s="738"/>
      <c r="O118" s="738"/>
      <c r="P118" s="741"/>
      <c r="Q118" s="741"/>
      <c r="R118" s="754"/>
      <c r="S118" s="742"/>
    </row>
    <row r="119" spans="1:19" ht="14.4" customHeight="1" x14ac:dyDescent="0.3">
      <c r="A119" s="737" t="s">
        <v>4147</v>
      </c>
      <c r="B119" s="738" t="s">
        <v>4148</v>
      </c>
      <c r="C119" s="738" t="s">
        <v>566</v>
      </c>
      <c r="D119" s="738" t="s">
        <v>2225</v>
      </c>
      <c r="E119" s="738" t="s">
        <v>4149</v>
      </c>
      <c r="F119" s="738" t="s">
        <v>4156</v>
      </c>
      <c r="G119" s="738" t="s">
        <v>4157</v>
      </c>
      <c r="H119" s="741">
        <v>0.8</v>
      </c>
      <c r="I119" s="741">
        <v>202.84</v>
      </c>
      <c r="J119" s="738"/>
      <c r="K119" s="738">
        <v>253.54999999999998</v>
      </c>
      <c r="L119" s="741"/>
      <c r="M119" s="741"/>
      <c r="N119" s="738"/>
      <c r="O119" s="738"/>
      <c r="P119" s="741">
        <v>0.4</v>
      </c>
      <c r="Q119" s="741">
        <v>101.42</v>
      </c>
      <c r="R119" s="754"/>
      <c r="S119" s="742">
        <v>253.54999999999998</v>
      </c>
    </row>
    <row r="120" spans="1:19" ht="14.4" customHeight="1" x14ac:dyDescent="0.3">
      <c r="A120" s="737" t="s">
        <v>4147</v>
      </c>
      <c r="B120" s="738" t="s">
        <v>4148</v>
      </c>
      <c r="C120" s="738" t="s">
        <v>566</v>
      </c>
      <c r="D120" s="738" t="s">
        <v>2225</v>
      </c>
      <c r="E120" s="738" t="s">
        <v>4149</v>
      </c>
      <c r="F120" s="738" t="s">
        <v>4158</v>
      </c>
      <c r="G120" s="738" t="s">
        <v>2129</v>
      </c>
      <c r="H120" s="741">
        <v>0.4</v>
      </c>
      <c r="I120" s="741">
        <v>28.5</v>
      </c>
      <c r="J120" s="738"/>
      <c r="K120" s="738">
        <v>71.25</v>
      </c>
      <c r="L120" s="741"/>
      <c r="M120" s="741"/>
      <c r="N120" s="738"/>
      <c r="O120" s="738"/>
      <c r="P120" s="741"/>
      <c r="Q120" s="741"/>
      <c r="R120" s="754"/>
      <c r="S120" s="742"/>
    </row>
    <row r="121" spans="1:19" ht="14.4" customHeight="1" x14ac:dyDescent="0.3">
      <c r="A121" s="737" t="s">
        <v>4147</v>
      </c>
      <c r="B121" s="738" t="s">
        <v>4148</v>
      </c>
      <c r="C121" s="738" t="s">
        <v>566</v>
      </c>
      <c r="D121" s="738" t="s">
        <v>2225</v>
      </c>
      <c r="E121" s="738" t="s">
        <v>4149</v>
      </c>
      <c r="F121" s="738" t="s">
        <v>4162</v>
      </c>
      <c r="G121" s="738" t="s">
        <v>4163</v>
      </c>
      <c r="H121" s="741">
        <v>0.4</v>
      </c>
      <c r="I121" s="741">
        <v>57.519999999999996</v>
      </c>
      <c r="J121" s="738"/>
      <c r="K121" s="738">
        <v>143.79999999999998</v>
      </c>
      <c r="L121" s="741"/>
      <c r="M121" s="741"/>
      <c r="N121" s="738"/>
      <c r="O121" s="738"/>
      <c r="P121" s="741"/>
      <c r="Q121" s="741"/>
      <c r="R121" s="754"/>
      <c r="S121" s="742"/>
    </row>
    <row r="122" spans="1:19" ht="14.4" customHeight="1" x14ac:dyDescent="0.3">
      <c r="A122" s="737" t="s">
        <v>4147</v>
      </c>
      <c r="B122" s="738" t="s">
        <v>4148</v>
      </c>
      <c r="C122" s="738" t="s">
        <v>566</v>
      </c>
      <c r="D122" s="738" t="s">
        <v>2225</v>
      </c>
      <c r="E122" s="738" t="s">
        <v>4149</v>
      </c>
      <c r="F122" s="738" t="s">
        <v>4173</v>
      </c>
      <c r="G122" s="738" t="s">
        <v>590</v>
      </c>
      <c r="H122" s="741">
        <v>0.02</v>
      </c>
      <c r="I122" s="741">
        <v>3.61</v>
      </c>
      <c r="J122" s="738"/>
      <c r="K122" s="738">
        <v>180.5</v>
      </c>
      <c r="L122" s="741"/>
      <c r="M122" s="741"/>
      <c r="N122" s="738"/>
      <c r="O122" s="738"/>
      <c r="P122" s="741"/>
      <c r="Q122" s="741"/>
      <c r="R122" s="754"/>
      <c r="S122" s="742"/>
    </row>
    <row r="123" spans="1:19" ht="14.4" customHeight="1" x14ac:dyDescent="0.3">
      <c r="A123" s="737" t="s">
        <v>4147</v>
      </c>
      <c r="B123" s="738" t="s">
        <v>4148</v>
      </c>
      <c r="C123" s="738" t="s">
        <v>566</v>
      </c>
      <c r="D123" s="738" t="s">
        <v>2225</v>
      </c>
      <c r="E123" s="738" t="s">
        <v>4149</v>
      </c>
      <c r="F123" s="738" t="s">
        <v>4174</v>
      </c>
      <c r="G123" s="738" t="s">
        <v>590</v>
      </c>
      <c r="H123" s="741">
        <v>0.09</v>
      </c>
      <c r="I123" s="741">
        <v>26.849999999999998</v>
      </c>
      <c r="J123" s="738"/>
      <c r="K123" s="738">
        <v>298.33333333333331</v>
      </c>
      <c r="L123" s="741"/>
      <c r="M123" s="741"/>
      <c r="N123" s="738"/>
      <c r="O123" s="738"/>
      <c r="P123" s="741"/>
      <c r="Q123" s="741"/>
      <c r="R123" s="754"/>
      <c r="S123" s="742"/>
    </row>
    <row r="124" spans="1:19" ht="14.4" customHeight="1" x14ac:dyDescent="0.3">
      <c r="A124" s="737" t="s">
        <v>4147</v>
      </c>
      <c r="B124" s="738" t="s">
        <v>4148</v>
      </c>
      <c r="C124" s="738" t="s">
        <v>566</v>
      </c>
      <c r="D124" s="738" t="s">
        <v>2225</v>
      </c>
      <c r="E124" s="738" t="s">
        <v>4149</v>
      </c>
      <c r="F124" s="738" t="s">
        <v>4175</v>
      </c>
      <c r="G124" s="738" t="s">
        <v>590</v>
      </c>
      <c r="H124" s="741">
        <v>0.2</v>
      </c>
      <c r="I124" s="741">
        <v>72.319999999999993</v>
      </c>
      <c r="J124" s="738"/>
      <c r="K124" s="738">
        <v>361.59999999999997</v>
      </c>
      <c r="L124" s="741"/>
      <c r="M124" s="741"/>
      <c r="N124" s="738"/>
      <c r="O124" s="738"/>
      <c r="P124" s="741">
        <v>0.05</v>
      </c>
      <c r="Q124" s="741">
        <v>12.17</v>
      </c>
      <c r="R124" s="754"/>
      <c r="S124" s="742">
        <v>243.39999999999998</v>
      </c>
    </row>
    <row r="125" spans="1:19" ht="14.4" customHeight="1" x14ac:dyDescent="0.3">
      <c r="A125" s="737" t="s">
        <v>4147</v>
      </c>
      <c r="B125" s="738" t="s">
        <v>4148</v>
      </c>
      <c r="C125" s="738" t="s">
        <v>566</v>
      </c>
      <c r="D125" s="738" t="s">
        <v>2225</v>
      </c>
      <c r="E125" s="738" t="s">
        <v>4144</v>
      </c>
      <c r="F125" s="738" t="s">
        <v>4189</v>
      </c>
      <c r="G125" s="738" t="s">
        <v>4190</v>
      </c>
      <c r="H125" s="741">
        <v>1</v>
      </c>
      <c r="I125" s="741">
        <v>74</v>
      </c>
      <c r="J125" s="738"/>
      <c r="K125" s="738">
        <v>74</v>
      </c>
      <c r="L125" s="741"/>
      <c r="M125" s="741"/>
      <c r="N125" s="738"/>
      <c r="O125" s="738"/>
      <c r="P125" s="741">
        <v>1</v>
      </c>
      <c r="Q125" s="741">
        <v>78</v>
      </c>
      <c r="R125" s="754"/>
      <c r="S125" s="742">
        <v>78</v>
      </c>
    </row>
    <row r="126" spans="1:19" ht="14.4" customHeight="1" x14ac:dyDescent="0.3">
      <c r="A126" s="737" t="s">
        <v>4147</v>
      </c>
      <c r="B126" s="738" t="s">
        <v>4148</v>
      </c>
      <c r="C126" s="738" t="s">
        <v>566</v>
      </c>
      <c r="D126" s="738" t="s">
        <v>2225</v>
      </c>
      <c r="E126" s="738" t="s">
        <v>4144</v>
      </c>
      <c r="F126" s="738" t="s">
        <v>4191</v>
      </c>
      <c r="G126" s="738" t="s">
        <v>4192</v>
      </c>
      <c r="H126" s="741">
        <v>26</v>
      </c>
      <c r="I126" s="741">
        <v>3744</v>
      </c>
      <c r="J126" s="738"/>
      <c r="K126" s="738">
        <v>144</v>
      </c>
      <c r="L126" s="741"/>
      <c r="M126" s="741"/>
      <c r="N126" s="738"/>
      <c r="O126" s="738"/>
      <c r="P126" s="741">
        <v>4</v>
      </c>
      <c r="Q126" s="741">
        <v>588</v>
      </c>
      <c r="R126" s="754"/>
      <c r="S126" s="742">
        <v>147</v>
      </c>
    </row>
    <row r="127" spans="1:19" ht="14.4" customHeight="1" x14ac:dyDescent="0.3">
      <c r="A127" s="737" t="s">
        <v>4147</v>
      </c>
      <c r="B127" s="738" t="s">
        <v>4148</v>
      </c>
      <c r="C127" s="738" t="s">
        <v>566</v>
      </c>
      <c r="D127" s="738" t="s">
        <v>2225</v>
      </c>
      <c r="E127" s="738" t="s">
        <v>4144</v>
      </c>
      <c r="F127" s="738" t="s">
        <v>4193</v>
      </c>
      <c r="G127" s="738" t="s">
        <v>4194</v>
      </c>
      <c r="H127" s="741">
        <v>39</v>
      </c>
      <c r="I127" s="741">
        <v>1365</v>
      </c>
      <c r="J127" s="738">
        <v>2.1701112877583464</v>
      </c>
      <c r="K127" s="738">
        <v>35</v>
      </c>
      <c r="L127" s="741">
        <v>17</v>
      </c>
      <c r="M127" s="741">
        <v>629</v>
      </c>
      <c r="N127" s="738">
        <v>1</v>
      </c>
      <c r="O127" s="738">
        <v>37</v>
      </c>
      <c r="P127" s="741">
        <v>27</v>
      </c>
      <c r="Q127" s="741">
        <v>999</v>
      </c>
      <c r="R127" s="754">
        <v>1.588235294117647</v>
      </c>
      <c r="S127" s="742">
        <v>37</v>
      </c>
    </row>
    <row r="128" spans="1:19" ht="14.4" customHeight="1" x14ac:dyDescent="0.3">
      <c r="A128" s="737" t="s">
        <v>4147</v>
      </c>
      <c r="B128" s="738" t="s">
        <v>4148</v>
      </c>
      <c r="C128" s="738" t="s">
        <v>566</v>
      </c>
      <c r="D128" s="738" t="s">
        <v>2225</v>
      </c>
      <c r="E128" s="738" t="s">
        <v>4144</v>
      </c>
      <c r="F128" s="738" t="s">
        <v>4197</v>
      </c>
      <c r="G128" s="738" t="s">
        <v>4198</v>
      </c>
      <c r="H128" s="741">
        <v>3</v>
      </c>
      <c r="I128" s="741">
        <v>369</v>
      </c>
      <c r="J128" s="738"/>
      <c r="K128" s="738">
        <v>123</v>
      </c>
      <c r="L128" s="741"/>
      <c r="M128" s="741"/>
      <c r="N128" s="738"/>
      <c r="O128" s="738"/>
      <c r="P128" s="741"/>
      <c r="Q128" s="741"/>
      <c r="R128" s="754"/>
      <c r="S128" s="742"/>
    </row>
    <row r="129" spans="1:19" ht="14.4" customHeight="1" x14ac:dyDescent="0.3">
      <c r="A129" s="737" t="s">
        <v>4147</v>
      </c>
      <c r="B129" s="738" t="s">
        <v>4148</v>
      </c>
      <c r="C129" s="738" t="s">
        <v>566</v>
      </c>
      <c r="D129" s="738" t="s">
        <v>2225</v>
      </c>
      <c r="E129" s="738" t="s">
        <v>4144</v>
      </c>
      <c r="F129" s="738" t="s">
        <v>4199</v>
      </c>
      <c r="G129" s="738" t="s">
        <v>4200</v>
      </c>
      <c r="H129" s="741">
        <v>254</v>
      </c>
      <c r="I129" s="741">
        <v>59690</v>
      </c>
      <c r="J129" s="738">
        <v>2.3780876494023904</v>
      </c>
      <c r="K129" s="738">
        <v>235</v>
      </c>
      <c r="L129" s="741">
        <v>100</v>
      </c>
      <c r="M129" s="741">
        <v>25100</v>
      </c>
      <c r="N129" s="738">
        <v>1</v>
      </c>
      <c r="O129" s="738">
        <v>251</v>
      </c>
      <c r="P129" s="741">
        <v>488</v>
      </c>
      <c r="Q129" s="741">
        <v>122488</v>
      </c>
      <c r="R129" s="754">
        <v>4.88</v>
      </c>
      <c r="S129" s="742">
        <v>251</v>
      </c>
    </row>
    <row r="130" spans="1:19" ht="14.4" customHeight="1" x14ac:dyDescent="0.3">
      <c r="A130" s="737" t="s">
        <v>4147</v>
      </c>
      <c r="B130" s="738" t="s">
        <v>4148</v>
      </c>
      <c r="C130" s="738" t="s">
        <v>566</v>
      </c>
      <c r="D130" s="738" t="s">
        <v>2225</v>
      </c>
      <c r="E130" s="738" t="s">
        <v>4144</v>
      </c>
      <c r="F130" s="738" t="s">
        <v>4201</v>
      </c>
      <c r="G130" s="738" t="s">
        <v>4202</v>
      </c>
      <c r="H130" s="741">
        <v>16</v>
      </c>
      <c r="I130" s="741">
        <v>10448</v>
      </c>
      <c r="J130" s="738">
        <v>1.8630527817403708</v>
      </c>
      <c r="K130" s="738">
        <v>653</v>
      </c>
      <c r="L130" s="741">
        <v>8</v>
      </c>
      <c r="M130" s="741">
        <v>5608</v>
      </c>
      <c r="N130" s="738">
        <v>1</v>
      </c>
      <c r="O130" s="738">
        <v>701</v>
      </c>
      <c r="P130" s="741">
        <v>9</v>
      </c>
      <c r="Q130" s="741">
        <v>6309</v>
      </c>
      <c r="R130" s="754">
        <v>1.125</v>
      </c>
      <c r="S130" s="742">
        <v>701</v>
      </c>
    </row>
    <row r="131" spans="1:19" ht="14.4" customHeight="1" x14ac:dyDescent="0.3">
      <c r="A131" s="737" t="s">
        <v>4147</v>
      </c>
      <c r="B131" s="738" t="s">
        <v>4148</v>
      </c>
      <c r="C131" s="738" t="s">
        <v>566</v>
      </c>
      <c r="D131" s="738" t="s">
        <v>2225</v>
      </c>
      <c r="E131" s="738" t="s">
        <v>4144</v>
      </c>
      <c r="F131" s="738" t="s">
        <v>4205</v>
      </c>
      <c r="G131" s="738" t="s">
        <v>4206</v>
      </c>
      <c r="H131" s="741"/>
      <c r="I131" s="741"/>
      <c r="J131" s="738"/>
      <c r="K131" s="738"/>
      <c r="L131" s="741">
        <v>45</v>
      </c>
      <c r="M131" s="741">
        <v>1500.0100000000002</v>
      </c>
      <c r="N131" s="738">
        <v>1</v>
      </c>
      <c r="O131" s="738">
        <v>33.333555555555563</v>
      </c>
      <c r="P131" s="741">
        <v>46</v>
      </c>
      <c r="Q131" s="741">
        <v>1533.33</v>
      </c>
      <c r="R131" s="754">
        <v>1.0222131852454315</v>
      </c>
      <c r="S131" s="742">
        <v>33.333260869565216</v>
      </c>
    </row>
    <row r="132" spans="1:19" ht="14.4" customHeight="1" x14ac:dyDescent="0.3">
      <c r="A132" s="737" t="s">
        <v>4147</v>
      </c>
      <c r="B132" s="738" t="s">
        <v>4148</v>
      </c>
      <c r="C132" s="738" t="s">
        <v>566</v>
      </c>
      <c r="D132" s="738" t="s">
        <v>2225</v>
      </c>
      <c r="E132" s="738" t="s">
        <v>4144</v>
      </c>
      <c r="F132" s="738" t="s">
        <v>4209</v>
      </c>
      <c r="G132" s="738" t="s">
        <v>4210</v>
      </c>
      <c r="H132" s="741">
        <v>60</v>
      </c>
      <c r="I132" s="741">
        <v>6840</v>
      </c>
      <c r="J132" s="738"/>
      <c r="K132" s="738">
        <v>114</v>
      </c>
      <c r="L132" s="741"/>
      <c r="M132" s="741"/>
      <c r="N132" s="738"/>
      <c r="O132" s="738"/>
      <c r="P132" s="741">
        <v>8</v>
      </c>
      <c r="Q132" s="741">
        <v>960</v>
      </c>
      <c r="R132" s="754"/>
      <c r="S132" s="742">
        <v>120</v>
      </c>
    </row>
    <row r="133" spans="1:19" ht="14.4" customHeight="1" x14ac:dyDescent="0.3">
      <c r="A133" s="737" t="s">
        <v>4147</v>
      </c>
      <c r="B133" s="738" t="s">
        <v>4148</v>
      </c>
      <c r="C133" s="738" t="s">
        <v>566</v>
      </c>
      <c r="D133" s="738" t="s">
        <v>2225</v>
      </c>
      <c r="E133" s="738" t="s">
        <v>4144</v>
      </c>
      <c r="F133" s="738" t="s">
        <v>4211</v>
      </c>
      <c r="G133" s="738" t="s">
        <v>4212</v>
      </c>
      <c r="H133" s="741">
        <v>1</v>
      </c>
      <c r="I133" s="741">
        <v>31</v>
      </c>
      <c r="J133" s="738"/>
      <c r="K133" s="738">
        <v>31</v>
      </c>
      <c r="L133" s="741"/>
      <c r="M133" s="741"/>
      <c r="N133" s="738"/>
      <c r="O133" s="738"/>
      <c r="P133" s="741"/>
      <c r="Q133" s="741"/>
      <c r="R133" s="754"/>
      <c r="S133" s="742"/>
    </row>
    <row r="134" spans="1:19" ht="14.4" customHeight="1" x14ac:dyDescent="0.3">
      <c r="A134" s="737" t="s">
        <v>4147</v>
      </c>
      <c r="B134" s="738" t="s">
        <v>4148</v>
      </c>
      <c r="C134" s="738" t="s">
        <v>566</v>
      </c>
      <c r="D134" s="738" t="s">
        <v>2225</v>
      </c>
      <c r="E134" s="738" t="s">
        <v>4144</v>
      </c>
      <c r="F134" s="738" t="s">
        <v>4213</v>
      </c>
      <c r="G134" s="738" t="s">
        <v>4214</v>
      </c>
      <c r="H134" s="741"/>
      <c r="I134" s="741"/>
      <c r="J134" s="738"/>
      <c r="K134" s="738"/>
      <c r="L134" s="741"/>
      <c r="M134" s="741"/>
      <c r="N134" s="738"/>
      <c r="O134" s="738"/>
      <c r="P134" s="741">
        <v>1</v>
      </c>
      <c r="Q134" s="741">
        <v>74</v>
      </c>
      <c r="R134" s="754"/>
      <c r="S134" s="742">
        <v>74</v>
      </c>
    </row>
    <row r="135" spans="1:19" ht="14.4" customHeight="1" x14ac:dyDescent="0.3">
      <c r="A135" s="737" t="s">
        <v>4147</v>
      </c>
      <c r="B135" s="738" t="s">
        <v>4148</v>
      </c>
      <c r="C135" s="738" t="s">
        <v>566</v>
      </c>
      <c r="D135" s="738" t="s">
        <v>2225</v>
      </c>
      <c r="E135" s="738" t="s">
        <v>4144</v>
      </c>
      <c r="F135" s="738" t="s">
        <v>4215</v>
      </c>
      <c r="G135" s="738" t="s">
        <v>4216</v>
      </c>
      <c r="H135" s="741">
        <v>8</v>
      </c>
      <c r="I135" s="741">
        <v>616</v>
      </c>
      <c r="J135" s="738"/>
      <c r="K135" s="738">
        <v>77</v>
      </c>
      <c r="L135" s="741"/>
      <c r="M135" s="741"/>
      <c r="N135" s="738"/>
      <c r="O135" s="738"/>
      <c r="P135" s="741">
        <v>1</v>
      </c>
      <c r="Q135" s="741">
        <v>77</v>
      </c>
      <c r="R135" s="754"/>
      <c r="S135" s="742">
        <v>77</v>
      </c>
    </row>
    <row r="136" spans="1:19" ht="14.4" customHeight="1" x14ac:dyDescent="0.3">
      <c r="A136" s="737" t="s">
        <v>4147</v>
      </c>
      <c r="B136" s="738" t="s">
        <v>4148</v>
      </c>
      <c r="C136" s="738" t="s">
        <v>566</v>
      </c>
      <c r="D136" s="738" t="s">
        <v>2225</v>
      </c>
      <c r="E136" s="738" t="s">
        <v>4144</v>
      </c>
      <c r="F136" s="738" t="s">
        <v>4217</v>
      </c>
      <c r="G136" s="738" t="s">
        <v>4218</v>
      </c>
      <c r="H136" s="741"/>
      <c r="I136" s="741"/>
      <c r="J136" s="738"/>
      <c r="K136" s="738"/>
      <c r="L136" s="741"/>
      <c r="M136" s="741"/>
      <c r="N136" s="738"/>
      <c r="O136" s="738"/>
      <c r="P136" s="741">
        <v>1</v>
      </c>
      <c r="Q136" s="741">
        <v>619</v>
      </c>
      <c r="R136" s="754"/>
      <c r="S136" s="742">
        <v>619</v>
      </c>
    </row>
    <row r="137" spans="1:19" ht="14.4" customHeight="1" x14ac:dyDescent="0.3">
      <c r="A137" s="737" t="s">
        <v>4147</v>
      </c>
      <c r="B137" s="738" t="s">
        <v>4148</v>
      </c>
      <c r="C137" s="738" t="s">
        <v>566</v>
      </c>
      <c r="D137" s="738" t="s">
        <v>2225</v>
      </c>
      <c r="E137" s="738" t="s">
        <v>4144</v>
      </c>
      <c r="F137" s="738" t="s">
        <v>4221</v>
      </c>
      <c r="G137" s="738" t="s">
        <v>4222</v>
      </c>
      <c r="H137" s="741">
        <v>52</v>
      </c>
      <c r="I137" s="741">
        <v>8580</v>
      </c>
      <c r="J137" s="738">
        <v>1.3101236830050389</v>
      </c>
      <c r="K137" s="738">
        <v>165</v>
      </c>
      <c r="L137" s="741">
        <v>37</v>
      </c>
      <c r="M137" s="741">
        <v>6549</v>
      </c>
      <c r="N137" s="738">
        <v>1</v>
      </c>
      <c r="O137" s="738">
        <v>177</v>
      </c>
      <c r="P137" s="741">
        <v>37</v>
      </c>
      <c r="Q137" s="741">
        <v>6549</v>
      </c>
      <c r="R137" s="754">
        <v>1</v>
      </c>
      <c r="S137" s="742">
        <v>177</v>
      </c>
    </row>
    <row r="138" spans="1:19" ht="14.4" customHeight="1" x14ac:dyDescent="0.3">
      <c r="A138" s="737" t="s">
        <v>4147</v>
      </c>
      <c r="B138" s="738" t="s">
        <v>4148</v>
      </c>
      <c r="C138" s="738" t="s">
        <v>566</v>
      </c>
      <c r="D138" s="738" t="s">
        <v>2226</v>
      </c>
      <c r="E138" s="738" t="s">
        <v>4144</v>
      </c>
      <c r="F138" s="738" t="s">
        <v>4193</v>
      </c>
      <c r="G138" s="738" t="s">
        <v>4194</v>
      </c>
      <c r="H138" s="741"/>
      <c r="I138" s="741"/>
      <c r="J138" s="738"/>
      <c r="K138" s="738"/>
      <c r="L138" s="741"/>
      <c r="M138" s="741"/>
      <c r="N138" s="738"/>
      <c r="O138" s="738"/>
      <c r="P138" s="741">
        <v>3</v>
      </c>
      <c r="Q138" s="741">
        <v>111</v>
      </c>
      <c r="R138" s="754"/>
      <c r="S138" s="742">
        <v>37</v>
      </c>
    </row>
    <row r="139" spans="1:19" ht="14.4" customHeight="1" x14ac:dyDescent="0.3">
      <c r="A139" s="737" t="s">
        <v>4147</v>
      </c>
      <c r="B139" s="738" t="s">
        <v>4148</v>
      </c>
      <c r="C139" s="738" t="s">
        <v>566</v>
      </c>
      <c r="D139" s="738" t="s">
        <v>2226</v>
      </c>
      <c r="E139" s="738" t="s">
        <v>4144</v>
      </c>
      <c r="F139" s="738" t="s">
        <v>4199</v>
      </c>
      <c r="G139" s="738" t="s">
        <v>4200</v>
      </c>
      <c r="H139" s="741"/>
      <c r="I139" s="741"/>
      <c r="J139" s="738"/>
      <c r="K139" s="738"/>
      <c r="L139" s="741">
        <v>21</v>
      </c>
      <c r="M139" s="741">
        <v>5271</v>
      </c>
      <c r="N139" s="738">
        <v>1</v>
      </c>
      <c r="O139" s="738">
        <v>251</v>
      </c>
      <c r="P139" s="741">
        <v>14</v>
      </c>
      <c r="Q139" s="741">
        <v>3514</v>
      </c>
      <c r="R139" s="754">
        <v>0.66666666666666663</v>
      </c>
      <c r="S139" s="742">
        <v>251</v>
      </c>
    </row>
    <row r="140" spans="1:19" ht="14.4" customHeight="1" x14ac:dyDescent="0.3">
      <c r="A140" s="737" t="s">
        <v>4147</v>
      </c>
      <c r="B140" s="738" t="s">
        <v>4148</v>
      </c>
      <c r="C140" s="738" t="s">
        <v>566</v>
      </c>
      <c r="D140" s="738" t="s">
        <v>2227</v>
      </c>
      <c r="E140" s="738" t="s">
        <v>4144</v>
      </c>
      <c r="F140" s="738" t="s">
        <v>4193</v>
      </c>
      <c r="G140" s="738" t="s">
        <v>4194</v>
      </c>
      <c r="H140" s="741">
        <v>1</v>
      </c>
      <c r="I140" s="741">
        <v>35</v>
      </c>
      <c r="J140" s="738">
        <v>0.23648648648648649</v>
      </c>
      <c r="K140" s="738">
        <v>35</v>
      </c>
      <c r="L140" s="741">
        <v>4</v>
      </c>
      <c r="M140" s="741">
        <v>148</v>
      </c>
      <c r="N140" s="738">
        <v>1</v>
      </c>
      <c r="O140" s="738">
        <v>37</v>
      </c>
      <c r="P140" s="741">
        <v>5</v>
      </c>
      <c r="Q140" s="741">
        <v>185</v>
      </c>
      <c r="R140" s="754">
        <v>1.25</v>
      </c>
      <c r="S140" s="742">
        <v>37</v>
      </c>
    </row>
    <row r="141" spans="1:19" ht="14.4" customHeight="1" x14ac:dyDescent="0.3">
      <c r="A141" s="737" t="s">
        <v>4147</v>
      </c>
      <c r="B141" s="738" t="s">
        <v>4148</v>
      </c>
      <c r="C141" s="738" t="s">
        <v>566</v>
      </c>
      <c r="D141" s="738" t="s">
        <v>2227</v>
      </c>
      <c r="E141" s="738" t="s">
        <v>4144</v>
      </c>
      <c r="F141" s="738" t="s">
        <v>4199</v>
      </c>
      <c r="G141" s="738" t="s">
        <v>4200</v>
      </c>
      <c r="H141" s="741">
        <v>87</v>
      </c>
      <c r="I141" s="741">
        <v>20445</v>
      </c>
      <c r="J141" s="738">
        <v>1.3137771494666495</v>
      </c>
      <c r="K141" s="738">
        <v>235</v>
      </c>
      <c r="L141" s="741">
        <v>62</v>
      </c>
      <c r="M141" s="741">
        <v>15562</v>
      </c>
      <c r="N141" s="738">
        <v>1</v>
      </c>
      <c r="O141" s="738">
        <v>251</v>
      </c>
      <c r="P141" s="741">
        <v>95</v>
      </c>
      <c r="Q141" s="741">
        <v>23845</v>
      </c>
      <c r="R141" s="754">
        <v>1.532258064516129</v>
      </c>
      <c r="S141" s="742">
        <v>251</v>
      </c>
    </row>
    <row r="142" spans="1:19" ht="14.4" customHeight="1" x14ac:dyDescent="0.3">
      <c r="A142" s="737" t="s">
        <v>4147</v>
      </c>
      <c r="B142" s="738" t="s">
        <v>4148</v>
      </c>
      <c r="C142" s="738" t="s">
        <v>566</v>
      </c>
      <c r="D142" s="738" t="s">
        <v>4112</v>
      </c>
      <c r="E142" s="738" t="s">
        <v>4144</v>
      </c>
      <c r="F142" s="738" t="s">
        <v>4199</v>
      </c>
      <c r="G142" s="738" t="s">
        <v>4200</v>
      </c>
      <c r="H142" s="741">
        <v>15</v>
      </c>
      <c r="I142" s="741">
        <v>3525</v>
      </c>
      <c r="J142" s="738">
        <v>0.78021248339973437</v>
      </c>
      <c r="K142" s="738">
        <v>235</v>
      </c>
      <c r="L142" s="741">
        <v>18</v>
      </c>
      <c r="M142" s="741">
        <v>4518</v>
      </c>
      <c r="N142" s="738">
        <v>1</v>
      </c>
      <c r="O142" s="738">
        <v>251</v>
      </c>
      <c r="P142" s="741">
        <v>12</v>
      </c>
      <c r="Q142" s="741">
        <v>3012</v>
      </c>
      <c r="R142" s="754">
        <v>0.66666666666666663</v>
      </c>
      <c r="S142" s="742">
        <v>251</v>
      </c>
    </row>
    <row r="143" spans="1:19" ht="14.4" customHeight="1" x14ac:dyDescent="0.3">
      <c r="A143" s="737" t="s">
        <v>4147</v>
      </c>
      <c r="B143" s="738" t="s">
        <v>4148</v>
      </c>
      <c r="C143" s="738" t="s">
        <v>566</v>
      </c>
      <c r="D143" s="738" t="s">
        <v>4112</v>
      </c>
      <c r="E143" s="738" t="s">
        <v>4144</v>
      </c>
      <c r="F143" s="738" t="s">
        <v>4207</v>
      </c>
      <c r="G143" s="738" t="s">
        <v>4208</v>
      </c>
      <c r="H143" s="741">
        <v>5</v>
      </c>
      <c r="I143" s="741">
        <v>540</v>
      </c>
      <c r="J143" s="738">
        <v>2.3275862068965516</v>
      </c>
      <c r="K143" s="738">
        <v>108</v>
      </c>
      <c r="L143" s="741">
        <v>2</v>
      </c>
      <c r="M143" s="741">
        <v>232</v>
      </c>
      <c r="N143" s="738">
        <v>1</v>
      </c>
      <c r="O143" s="738">
        <v>116</v>
      </c>
      <c r="P143" s="741">
        <v>3</v>
      </c>
      <c r="Q143" s="741">
        <v>348</v>
      </c>
      <c r="R143" s="754">
        <v>1.5</v>
      </c>
      <c r="S143" s="742">
        <v>116</v>
      </c>
    </row>
    <row r="144" spans="1:19" ht="14.4" customHeight="1" x14ac:dyDescent="0.3">
      <c r="A144" s="737" t="s">
        <v>4147</v>
      </c>
      <c r="B144" s="738" t="s">
        <v>4148</v>
      </c>
      <c r="C144" s="738" t="s">
        <v>566</v>
      </c>
      <c r="D144" s="738" t="s">
        <v>2229</v>
      </c>
      <c r="E144" s="738" t="s">
        <v>4149</v>
      </c>
      <c r="F144" s="738" t="s">
        <v>4150</v>
      </c>
      <c r="G144" s="738" t="s">
        <v>4151</v>
      </c>
      <c r="H144" s="741">
        <v>0.2</v>
      </c>
      <c r="I144" s="741">
        <v>10.82</v>
      </c>
      <c r="J144" s="738">
        <v>9.0863285186429291E-2</v>
      </c>
      <c r="K144" s="738">
        <v>54.1</v>
      </c>
      <c r="L144" s="741">
        <v>2.2000000000000002</v>
      </c>
      <c r="M144" s="741">
        <v>119.08000000000001</v>
      </c>
      <c r="N144" s="738">
        <v>1</v>
      </c>
      <c r="O144" s="738">
        <v>54.127272727272725</v>
      </c>
      <c r="P144" s="741"/>
      <c r="Q144" s="741"/>
      <c r="R144" s="754"/>
      <c r="S144" s="742"/>
    </row>
    <row r="145" spans="1:19" ht="14.4" customHeight="1" x14ac:dyDescent="0.3">
      <c r="A145" s="737" t="s">
        <v>4147</v>
      </c>
      <c r="B145" s="738" t="s">
        <v>4148</v>
      </c>
      <c r="C145" s="738" t="s">
        <v>566</v>
      </c>
      <c r="D145" s="738" t="s">
        <v>2229</v>
      </c>
      <c r="E145" s="738" t="s">
        <v>4149</v>
      </c>
      <c r="F145" s="738" t="s">
        <v>4152</v>
      </c>
      <c r="G145" s="738" t="s">
        <v>4153</v>
      </c>
      <c r="H145" s="741"/>
      <c r="I145" s="741"/>
      <c r="J145" s="738"/>
      <c r="K145" s="738"/>
      <c r="L145" s="741">
        <v>0.1</v>
      </c>
      <c r="M145" s="741">
        <v>15.1</v>
      </c>
      <c r="N145" s="738">
        <v>1</v>
      </c>
      <c r="O145" s="738">
        <v>151</v>
      </c>
      <c r="P145" s="741"/>
      <c r="Q145" s="741"/>
      <c r="R145" s="754"/>
      <c r="S145" s="742"/>
    </row>
    <row r="146" spans="1:19" ht="14.4" customHeight="1" x14ac:dyDescent="0.3">
      <c r="A146" s="737" t="s">
        <v>4147</v>
      </c>
      <c r="B146" s="738" t="s">
        <v>4148</v>
      </c>
      <c r="C146" s="738" t="s">
        <v>566</v>
      </c>
      <c r="D146" s="738" t="s">
        <v>2229</v>
      </c>
      <c r="E146" s="738" t="s">
        <v>4149</v>
      </c>
      <c r="F146" s="738" t="s">
        <v>4156</v>
      </c>
      <c r="G146" s="738" t="s">
        <v>4157</v>
      </c>
      <c r="H146" s="741">
        <v>5.8</v>
      </c>
      <c r="I146" s="741">
        <v>1470.5900000000001</v>
      </c>
      <c r="J146" s="738">
        <v>14.500000000000002</v>
      </c>
      <c r="K146" s="738">
        <v>253.55000000000004</v>
      </c>
      <c r="L146" s="741">
        <v>0.4</v>
      </c>
      <c r="M146" s="741">
        <v>101.42</v>
      </c>
      <c r="N146" s="738">
        <v>1</v>
      </c>
      <c r="O146" s="738">
        <v>253.54999999999998</v>
      </c>
      <c r="P146" s="741">
        <v>4.8</v>
      </c>
      <c r="Q146" s="741">
        <v>1217.05</v>
      </c>
      <c r="R146" s="754">
        <v>12.00009859988168</v>
      </c>
      <c r="S146" s="742">
        <v>253.55208333333334</v>
      </c>
    </row>
    <row r="147" spans="1:19" ht="14.4" customHeight="1" x14ac:dyDescent="0.3">
      <c r="A147" s="737" t="s">
        <v>4147</v>
      </c>
      <c r="B147" s="738" t="s">
        <v>4148</v>
      </c>
      <c r="C147" s="738" t="s">
        <v>566</v>
      </c>
      <c r="D147" s="738" t="s">
        <v>2229</v>
      </c>
      <c r="E147" s="738" t="s">
        <v>4149</v>
      </c>
      <c r="F147" s="738" t="s">
        <v>4158</v>
      </c>
      <c r="G147" s="738" t="s">
        <v>2129</v>
      </c>
      <c r="H147" s="741">
        <v>0.2</v>
      </c>
      <c r="I147" s="741">
        <v>12.28</v>
      </c>
      <c r="J147" s="738">
        <v>2</v>
      </c>
      <c r="K147" s="738">
        <v>61.399999999999991</v>
      </c>
      <c r="L147" s="741">
        <v>0.1</v>
      </c>
      <c r="M147" s="741">
        <v>6.14</v>
      </c>
      <c r="N147" s="738">
        <v>1</v>
      </c>
      <c r="O147" s="738">
        <v>61.399999999999991</v>
      </c>
      <c r="P147" s="741">
        <v>6.1</v>
      </c>
      <c r="Q147" s="741">
        <v>375.08</v>
      </c>
      <c r="R147" s="754">
        <v>61.087947882736159</v>
      </c>
      <c r="S147" s="742">
        <v>61.488524590163934</v>
      </c>
    </row>
    <row r="148" spans="1:19" ht="14.4" customHeight="1" x14ac:dyDescent="0.3">
      <c r="A148" s="737" t="s">
        <v>4147</v>
      </c>
      <c r="B148" s="738" t="s">
        <v>4148</v>
      </c>
      <c r="C148" s="738" t="s">
        <v>566</v>
      </c>
      <c r="D148" s="738" t="s">
        <v>2229</v>
      </c>
      <c r="E148" s="738" t="s">
        <v>4149</v>
      </c>
      <c r="F148" s="738" t="s">
        <v>4159</v>
      </c>
      <c r="G148" s="738" t="s">
        <v>610</v>
      </c>
      <c r="H148" s="741">
        <v>1</v>
      </c>
      <c r="I148" s="741">
        <v>13.74</v>
      </c>
      <c r="J148" s="738"/>
      <c r="K148" s="738">
        <v>13.74</v>
      </c>
      <c r="L148" s="741"/>
      <c r="M148" s="741"/>
      <c r="N148" s="738"/>
      <c r="O148" s="738"/>
      <c r="P148" s="741"/>
      <c r="Q148" s="741"/>
      <c r="R148" s="754"/>
      <c r="S148" s="742"/>
    </row>
    <row r="149" spans="1:19" ht="14.4" customHeight="1" x14ac:dyDescent="0.3">
      <c r="A149" s="737" t="s">
        <v>4147</v>
      </c>
      <c r="B149" s="738" t="s">
        <v>4148</v>
      </c>
      <c r="C149" s="738" t="s">
        <v>566</v>
      </c>
      <c r="D149" s="738" t="s">
        <v>2229</v>
      </c>
      <c r="E149" s="738" t="s">
        <v>4149</v>
      </c>
      <c r="F149" s="738" t="s">
        <v>4160</v>
      </c>
      <c r="G149" s="738" t="s">
        <v>4161</v>
      </c>
      <c r="H149" s="741">
        <v>0.08</v>
      </c>
      <c r="I149" s="741">
        <v>6.12</v>
      </c>
      <c r="J149" s="738"/>
      <c r="K149" s="738">
        <v>76.5</v>
      </c>
      <c r="L149" s="741"/>
      <c r="M149" s="741"/>
      <c r="N149" s="738"/>
      <c r="O149" s="738"/>
      <c r="P149" s="741"/>
      <c r="Q149" s="741"/>
      <c r="R149" s="754"/>
      <c r="S149" s="742"/>
    </row>
    <row r="150" spans="1:19" ht="14.4" customHeight="1" x14ac:dyDescent="0.3">
      <c r="A150" s="737" t="s">
        <v>4147</v>
      </c>
      <c r="B150" s="738" t="s">
        <v>4148</v>
      </c>
      <c r="C150" s="738" t="s">
        <v>566</v>
      </c>
      <c r="D150" s="738" t="s">
        <v>2229</v>
      </c>
      <c r="E150" s="738" t="s">
        <v>4149</v>
      </c>
      <c r="F150" s="738" t="s">
        <v>4162</v>
      </c>
      <c r="G150" s="738" t="s">
        <v>4163</v>
      </c>
      <c r="H150" s="741"/>
      <c r="I150" s="741"/>
      <c r="J150" s="738"/>
      <c r="K150" s="738"/>
      <c r="L150" s="741">
        <v>0.1</v>
      </c>
      <c r="M150" s="741">
        <v>17.7</v>
      </c>
      <c r="N150" s="738">
        <v>1</v>
      </c>
      <c r="O150" s="738">
        <v>176.99999999999997</v>
      </c>
      <c r="P150" s="741"/>
      <c r="Q150" s="741"/>
      <c r="R150" s="754"/>
      <c r="S150" s="742"/>
    </row>
    <row r="151" spans="1:19" ht="14.4" customHeight="1" x14ac:dyDescent="0.3">
      <c r="A151" s="737" t="s">
        <v>4147</v>
      </c>
      <c r="B151" s="738" t="s">
        <v>4148</v>
      </c>
      <c r="C151" s="738" t="s">
        <v>566</v>
      </c>
      <c r="D151" s="738" t="s">
        <v>2229</v>
      </c>
      <c r="E151" s="738" t="s">
        <v>4149</v>
      </c>
      <c r="F151" s="738" t="s">
        <v>4164</v>
      </c>
      <c r="G151" s="738" t="s">
        <v>1042</v>
      </c>
      <c r="H151" s="741">
        <v>0.2</v>
      </c>
      <c r="I151" s="741">
        <v>15.6</v>
      </c>
      <c r="J151" s="738"/>
      <c r="K151" s="738">
        <v>78</v>
      </c>
      <c r="L151" s="741"/>
      <c r="M151" s="741"/>
      <c r="N151" s="738"/>
      <c r="O151" s="738"/>
      <c r="P151" s="741">
        <v>0.88</v>
      </c>
      <c r="Q151" s="741">
        <v>68.64</v>
      </c>
      <c r="R151" s="754"/>
      <c r="S151" s="742">
        <v>78</v>
      </c>
    </row>
    <row r="152" spans="1:19" ht="14.4" customHeight="1" x14ac:dyDescent="0.3">
      <c r="A152" s="737" t="s">
        <v>4147</v>
      </c>
      <c r="B152" s="738" t="s">
        <v>4148</v>
      </c>
      <c r="C152" s="738" t="s">
        <v>566</v>
      </c>
      <c r="D152" s="738" t="s">
        <v>2229</v>
      </c>
      <c r="E152" s="738" t="s">
        <v>4149</v>
      </c>
      <c r="F152" s="738" t="s">
        <v>4165</v>
      </c>
      <c r="G152" s="738" t="s">
        <v>778</v>
      </c>
      <c r="H152" s="741"/>
      <c r="I152" s="741"/>
      <c r="J152" s="738"/>
      <c r="K152" s="738"/>
      <c r="L152" s="741"/>
      <c r="M152" s="741"/>
      <c r="N152" s="738"/>
      <c r="O152" s="738"/>
      <c r="P152" s="741">
        <v>0.2</v>
      </c>
      <c r="Q152" s="741">
        <v>14.14</v>
      </c>
      <c r="R152" s="754"/>
      <c r="S152" s="742">
        <v>70.7</v>
      </c>
    </row>
    <row r="153" spans="1:19" ht="14.4" customHeight="1" x14ac:dyDescent="0.3">
      <c r="A153" s="737" t="s">
        <v>4147</v>
      </c>
      <c r="B153" s="738" t="s">
        <v>4148</v>
      </c>
      <c r="C153" s="738" t="s">
        <v>566</v>
      </c>
      <c r="D153" s="738" t="s">
        <v>2229</v>
      </c>
      <c r="E153" s="738" t="s">
        <v>4149</v>
      </c>
      <c r="F153" s="738" t="s">
        <v>4168</v>
      </c>
      <c r="G153" s="738" t="s">
        <v>1155</v>
      </c>
      <c r="H153" s="741">
        <v>0.2</v>
      </c>
      <c r="I153" s="741">
        <v>117.91</v>
      </c>
      <c r="J153" s="738"/>
      <c r="K153" s="738">
        <v>589.54999999999995</v>
      </c>
      <c r="L153" s="741"/>
      <c r="M153" s="741"/>
      <c r="N153" s="738"/>
      <c r="O153" s="738"/>
      <c r="P153" s="741"/>
      <c r="Q153" s="741"/>
      <c r="R153" s="754"/>
      <c r="S153" s="742"/>
    </row>
    <row r="154" spans="1:19" ht="14.4" customHeight="1" x14ac:dyDescent="0.3">
      <c r="A154" s="737" t="s">
        <v>4147</v>
      </c>
      <c r="B154" s="738" t="s">
        <v>4148</v>
      </c>
      <c r="C154" s="738" t="s">
        <v>566</v>
      </c>
      <c r="D154" s="738" t="s">
        <v>2229</v>
      </c>
      <c r="E154" s="738" t="s">
        <v>4149</v>
      </c>
      <c r="F154" s="738" t="s">
        <v>4171</v>
      </c>
      <c r="G154" s="738" t="s">
        <v>4172</v>
      </c>
      <c r="H154" s="741">
        <v>0.4</v>
      </c>
      <c r="I154" s="741">
        <v>20.56</v>
      </c>
      <c r="J154" s="738"/>
      <c r="K154" s="738">
        <v>51.399999999999991</v>
      </c>
      <c r="L154" s="741"/>
      <c r="M154" s="741"/>
      <c r="N154" s="738"/>
      <c r="O154" s="738"/>
      <c r="P154" s="741"/>
      <c r="Q154" s="741"/>
      <c r="R154" s="754"/>
      <c r="S154" s="742"/>
    </row>
    <row r="155" spans="1:19" ht="14.4" customHeight="1" x14ac:dyDescent="0.3">
      <c r="A155" s="737" t="s">
        <v>4147</v>
      </c>
      <c r="B155" s="738" t="s">
        <v>4148</v>
      </c>
      <c r="C155" s="738" t="s">
        <v>566</v>
      </c>
      <c r="D155" s="738" t="s">
        <v>2229</v>
      </c>
      <c r="E155" s="738" t="s">
        <v>4149</v>
      </c>
      <c r="F155" s="738" t="s">
        <v>4173</v>
      </c>
      <c r="G155" s="738" t="s">
        <v>590</v>
      </c>
      <c r="H155" s="741">
        <v>0.08</v>
      </c>
      <c r="I155" s="741">
        <v>14.44</v>
      </c>
      <c r="J155" s="738"/>
      <c r="K155" s="738">
        <v>180.5</v>
      </c>
      <c r="L155" s="741"/>
      <c r="M155" s="741"/>
      <c r="N155" s="738"/>
      <c r="O155" s="738"/>
      <c r="P155" s="741">
        <v>0.02</v>
      </c>
      <c r="Q155" s="741">
        <v>2.4300000000000002</v>
      </c>
      <c r="R155" s="754"/>
      <c r="S155" s="742">
        <v>121.5</v>
      </c>
    </row>
    <row r="156" spans="1:19" ht="14.4" customHeight="1" x14ac:dyDescent="0.3">
      <c r="A156" s="737" t="s">
        <v>4147</v>
      </c>
      <c r="B156" s="738" t="s">
        <v>4148</v>
      </c>
      <c r="C156" s="738" t="s">
        <v>566</v>
      </c>
      <c r="D156" s="738" t="s">
        <v>2229</v>
      </c>
      <c r="E156" s="738" t="s">
        <v>4149</v>
      </c>
      <c r="F156" s="738" t="s">
        <v>4174</v>
      </c>
      <c r="G156" s="738" t="s">
        <v>590</v>
      </c>
      <c r="H156" s="741">
        <v>0.03</v>
      </c>
      <c r="I156" s="741">
        <v>8.9499999999999993</v>
      </c>
      <c r="J156" s="738">
        <v>1.4867109634551494</v>
      </c>
      <c r="K156" s="738">
        <v>298.33333333333331</v>
      </c>
      <c r="L156" s="741">
        <v>0.03</v>
      </c>
      <c r="M156" s="741">
        <v>6.02</v>
      </c>
      <c r="N156" s="738">
        <v>1</v>
      </c>
      <c r="O156" s="738">
        <v>200.66666666666666</v>
      </c>
      <c r="P156" s="741">
        <v>0.03</v>
      </c>
      <c r="Q156" s="741">
        <v>6.02</v>
      </c>
      <c r="R156" s="754">
        <v>1</v>
      </c>
      <c r="S156" s="742">
        <v>200.66666666666666</v>
      </c>
    </row>
    <row r="157" spans="1:19" ht="14.4" customHeight="1" x14ac:dyDescent="0.3">
      <c r="A157" s="737" t="s">
        <v>4147</v>
      </c>
      <c r="B157" s="738" t="s">
        <v>4148</v>
      </c>
      <c r="C157" s="738" t="s">
        <v>566</v>
      </c>
      <c r="D157" s="738" t="s">
        <v>2229</v>
      </c>
      <c r="E157" s="738" t="s">
        <v>4149</v>
      </c>
      <c r="F157" s="738" t="s">
        <v>4175</v>
      </c>
      <c r="G157" s="738" t="s">
        <v>590</v>
      </c>
      <c r="H157" s="741">
        <v>1.1000000000000001</v>
      </c>
      <c r="I157" s="741">
        <v>397.75999999999993</v>
      </c>
      <c r="J157" s="738">
        <v>16.341824157764993</v>
      </c>
      <c r="K157" s="738">
        <v>361.59999999999991</v>
      </c>
      <c r="L157" s="741">
        <v>0.1</v>
      </c>
      <c r="M157" s="741">
        <v>24.34</v>
      </c>
      <c r="N157" s="738">
        <v>1</v>
      </c>
      <c r="O157" s="738">
        <v>243.39999999999998</v>
      </c>
      <c r="P157" s="741">
        <v>1.06</v>
      </c>
      <c r="Q157" s="741">
        <v>258.26</v>
      </c>
      <c r="R157" s="754">
        <v>10.610517666392768</v>
      </c>
      <c r="S157" s="742">
        <v>243.64150943396226</v>
      </c>
    </row>
    <row r="158" spans="1:19" ht="14.4" customHeight="1" x14ac:dyDescent="0.3">
      <c r="A158" s="737" t="s">
        <v>4147</v>
      </c>
      <c r="B158" s="738" t="s">
        <v>4148</v>
      </c>
      <c r="C158" s="738" t="s">
        <v>566</v>
      </c>
      <c r="D158" s="738" t="s">
        <v>2229</v>
      </c>
      <c r="E158" s="738" t="s">
        <v>4149</v>
      </c>
      <c r="F158" s="738" t="s">
        <v>4176</v>
      </c>
      <c r="G158" s="738" t="s">
        <v>2186</v>
      </c>
      <c r="H158" s="741">
        <v>0.2</v>
      </c>
      <c r="I158" s="741">
        <v>7.5</v>
      </c>
      <c r="J158" s="738"/>
      <c r="K158" s="738">
        <v>37.5</v>
      </c>
      <c r="L158" s="741"/>
      <c r="M158" s="741"/>
      <c r="N158" s="738"/>
      <c r="O158" s="738"/>
      <c r="P158" s="741">
        <v>0.1</v>
      </c>
      <c r="Q158" s="741">
        <v>3.75</v>
      </c>
      <c r="R158" s="754"/>
      <c r="S158" s="742">
        <v>37.5</v>
      </c>
    </row>
    <row r="159" spans="1:19" ht="14.4" customHeight="1" x14ac:dyDescent="0.3">
      <c r="A159" s="737" t="s">
        <v>4147</v>
      </c>
      <c r="B159" s="738" t="s">
        <v>4148</v>
      </c>
      <c r="C159" s="738" t="s">
        <v>566</v>
      </c>
      <c r="D159" s="738" t="s">
        <v>2229</v>
      </c>
      <c r="E159" s="738" t="s">
        <v>4144</v>
      </c>
      <c r="F159" s="738" t="s">
        <v>4189</v>
      </c>
      <c r="G159" s="738" t="s">
        <v>4190</v>
      </c>
      <c r="H159" s="741">
        <v>12</v>
      </c>
      <c r="I159" s="741">
        <v>888</v>
      </c>
      <c r="J159" s="738"/>
      <c r="K159" s="738">
        <v>74</v>
      </c>
      <c r="L159" s="741"/>
      <c r="M159" s="741"/>
      <c r="N159" s="738"/>
      <c r="O159" s="738"/>
      <c r="P159" s="741">
        <v>10</v>
      </c>
      <c r="Q159" s="741">
        <v>780</v>
      </c>
      <c r="R159" s="754"/>
      <c r="S159" s="742">
        <v>78</v>
      </c>
    </row>
    <row r="160" spans="1:19" ht="14.4" customHeight="1" x14ac:dyDescent="0.3">
      <c r="A160" s="737" t="s">
        <v>4147</v>
      </c>
      <c r="B160" s="738" t="s">
        <v>4148</v>
      </c>
      <c r="C160" s="738" t="s">
        <v>566</v>
      </c>
      <c r="D160" s="738" t="s">
        <v>2229</v>
      </c>
      <c r="E160" s="738" t="s">
        <v>4144</v>
      </c>
      <c r="F160" s="738" t="s">
        <v>4191</v>
      </c>
      <c r="G160" s="738" t="s">
        <v>4192</v>
      </c>
      <c r="H160" s="741">
        <v>103</v>
      </c>
      <c r="I160" s="741">
        <v>14832</v>
      </c>
      <c r="J160" s="738">
        <v>8.4657534246575334</v>
      </c>
      <c r="K160" s="738">
        <v>144</v>
      </c>
      <c r="L160" s="741">
        <v>12</v>
      </c>
      <c r="M160" s="741">
        <v>1752</v>
      </c>
      <c r="N160" s="738">
        <v>1</v>
      </c>
      <c r="O160" s="738">
        <v>146</v>
      </c>
      <c r="P160" s="741">
        <v>84</v>
      </c>
      <c r="Q160" s="741">
        <v>12348</v>
      </c>
      <c r="R160" s="754">
        <v>7.0479452054794525</v>
      </c>
      <c r="S160" s="742">
        <v>147</v>
      </c>
    </row>
    <row r="161" spans="1:19" ht="14.4" customHeight="1" x14ac:dyDescent="0.3">
      <c r="A161" s="737" t="s">
        <v>4147</v>
      </c>
      <c r="B161" s="738" t="s">
        <v>4148</v>
      </c>
      <c r="C161" s="738" t="s">
        <v>566</v>
      </c>
      <c r="D161" s="738" t="s">
        <v>2229</v>
      </c>
      <c r="E161" s="738" t="s">
        <v>4144</v>
      </c>
      <c r="F161" s="738" t="s">
        <v>4193</v>
      </c>
      <c r="G161" s="738" t="s">
        <v>4194</v>
      </c>
      <c r="H161" s="741">
        <v>18</v>
      </c>
      <c r="I161" s="741">
        <v>630</v>
      </c>
      <c r="J161" s="738">
        <v>2.4324324324324325</v>
      </c>
      <c r="K161" s="738">
        <v>35</v>
      </c>
      <c r="L161" s="741">
        <v>7</v>
      </c>
      <c r="M161" s="741">
        <v>259</v>
      </c>
      <c r="N161" s="738">
        <v>1</v>
      </c>
      <c r="O161" s="738">
        <v>37</v>
      </c>
      <c r="P161" s="741">
        <v>20</v>
      </c>
      <c r="Q161" s="741">
        <v>740</v>
      </c>
      <c r="R161" s="754">
        <v>2.8571428571428572</v>
      </c>
      <c r="S161" s="742">
        <v>37</v>
      </c>
    </row>
    <row r="162" spans="1:19" ht="14.4" customHeight="1" x14ac:dyDescent="0.3">
      <c r="A162" s="737" t="s">
        <v>4147</v>
      </c>
      <c r="B162" s="738" t="s">
        <v>4148</v>
      </c>
      <c r="C162" s="738" t="s">
        <v>566</v>
      </c>
      <c r="D162" s="738" t="s">
        <v>2229</v>
      </c>
      <c r="E162" s="738" t="s">
        <v>4144</v>
      </c>
      <c r="F162" s="738" t="s">
        <v>4195</v>
      </c>
      <c r="G162" s="738" t="s">
        <v>4196</v>
      </c>
      <c r="H162" s="741">
        <v>8</v>
      </c>
      <c r="I162" s="741">
        <v>880</v>
      </c>
      <c r="J162" s="738"/>
      <c r="K162" s="738">
        <v>110</v>
      </c>
      <c r="L162" s="741"/>
      <c r="M162" s="741"/>
      <c r="N162" s="738"/>
      <c r="O162" s="738"/>
      <c r="P162" s="741"/>
      <c r="Q162" s="741"/>
      <c r="R162" s="754"/>
      <c r="S162" s="742"/>
    </row>
    <row r="163" spans="1:19" ht="14.4" customHeight="1" x14ac:dyDescent="0.3">
      <c r="A163" s="737" t="s">
        <v>4147</v>
      </c>
      <c r="B163" s="738" t="s">
        <v>4148</v>
      </c>
      <c r="C163" s="738" t="s">
        <v>566</v>
      </c>
      <c r="D163" s="738" t="s">
        <v>2229</v>
      </c>
      <c r="E163" s="738" t="s">
        <v>4144</v>
      </c>
      <c r="F163" s="738" t="s">
        <v>4197</v>
      </c>
      <c r="G163" s="738" t="s">
        <v>4198</v>
      </c>
      <c r="H163" s="741">
        <v>11</v>
      </c>
      <c r="I163" s="741">
        <v>1353</v>
      </c>
      <c r="J163" s="738">
        <v>5.2441860465116283</v>
      </c>
      <c r="K163" s="738">
        <v>123</v>
      </c>
      <c r="L163" s="741">
        <v>2</v>
      </c>
      <c r="M163" s="741">
        <v>258</v>
      </c>
      <c r="N163" s="738">
        <v>1</v>
      </c>
      <c r="O163" s="738">
        <v>129</v>
      </c>
      <c r="P163" s="741">
        <v>17</v>
      </c>
      <c r="Q163" s="741">
        <v>2193</v>
      </c>
      <c r="R163" s="754">
        <v>8.5</v>
      </c>
      <c r="S163" s="742">
        <v>129</v>
      </c>
    </row>
    <row r="164" spans="1:19" ht="14.4" customHeight="1" x14ac:dyDescent="0.3">
      <c r="A164" s="737" t="s">
        <v>4147</v>
      </c>
      <c r="B164" s="738" t="s">
        <v>4148</v>
      </c>
      <c r="C164" s="738" t="s">
        <v>566</v>
      </c>
      <c r="D164" s="738" t="s">
        <v>2229</v>
      </c>
      <c r="E164" s="738" t="s">
        <v>4144</v>
      </c>
      <c r="F164" s="738" t="s">
        <v>4199</v>
      </c>
      <c r="G164" s="738" t="s">
        <v>4200</v>
      </c>
      <c r="H164" s="741">
        <v>41</v>
      </c>
      <c r="I164" s="741">
        <v>9635</v>
      </c>
      <c r="J164" s="738"/>
      <c r="K164" s="738">
        <v>235</v>
      </c>
      <c r="L164" s="741"/>
      <c r="M164" s="741"/>
      <c r="N164" s="738"/>
      <c r="O164" s="738"/>
      <c r="P164" s="741"/>
      <c r="Q164" s="741"/>
      <c r="R164" s="754"/>
      <c r="S164" s="742"/>
    </row>
    <row r="165" spans="1:19" ht="14.4" customHeight="1" x14ac:dyDescent="0.3">
      <c r="A165" s="737" t="s">
        <v>4147</v>
      </c>
      <c r="B165" s="738" t="s">
        <v>4148</v>
      </c>
      <c r="C165" s="738" t="s">
        <v>566</v>
      </c>
      <c r="D165" s="738" t="s">
        <v>2229</v>
      </c>
      <c r="E165" s="738" t="s">
        <v>4144</v>
      </c>
      <c r="F165" s="738" t="s">
        <v>4201</v>
      </c>
      <c r="G165" s="738" t="s">
        <v>4202</v>
      </c>
      <c r="H165" s="741">
        <v>12</v>
      </c>
      <c r="I165" s="741">
        <v>7836</v>
      </c>
      <c r="J165" s="738">
        <v>5.5891583452211124</v>
      </c>
      <c r="K165" s="738">
        <v>653</v>
      </c>
      <c r="L165" s="741">
        <v>2</v>
      </c>
      <c r="M165" s="741">
        <v>1402</v>
      </c>
      <c r="N165" s="738">
        <v>1</v>
      </c>
      <c r="O165" s="738">
        <v>701</v>
      </c>
      <c r="P165" s="741">
        <v>12</v>
      </c>
      <c r="Q165" s="741">
        <v>8412</v>
      </c>
      <c r="R165" s="754">
        <v>6</v>
      </c>
      <c r="S165" s="742">
        <v>701</v>
      </c>
    </row>
    <row r="166" spans="1:19" ht="14.4" customHeight="1" x14ac:dyDescent="0.3">
      <c r="A166" s="737" t="s">
        <v>4147</v>
      </c>
      <c r="B166" s="738" t="s">
        <v>4148</v>
      </c>
      <c r="C166" s="738" t="s">
        <v>566</v>
      </c>
      <c r="D166" s="738" t="s">
        <v>2229</v>
      </c>
      <c r="E166" s="738" t="s">
        <v>4144</v>
      </c>
      <c r="F166" s="738" t="s">
        <v>4205</v>
      </c>
      <c r="G166" s="738" t="s">
        <v>4206</v>
      </c>
      <c r="H166" s="741"/>
      <c r="I166" s="741"/>
      <c r="J166" s="738"/>
      <c r="K166" s="738"/>
      <c r="L166" s="741"/>
      <c r="M166" s="741"/>
      <c r="N166" s="738"/>
      <c r="O166" s="738"/>
      <c r="P166" s="741">
        <v>113</v>
      </c>
      <c r="Q166" s="741">
        <v>3766.66</v>
      </c>
      <c r="R166" s="754"/>
      <c r="S166" s="742">
        <v>33.333274336283182</v>
      </c>
    </row>
    <row r="167" spans="1:19" ht="14.4" customHeight="1" x14ac:dyDescent="0.3">
      <c r="A167" s="737" t="s">
        <v>4147</v>
      </c>
      <c r="B167" s="738" t="s">
        <v>4148</v>
      </c>
      <c r="C167" s="738" t="s">
        <v>566</v>
      </c>
      <c r="D167" s="738" t="s">
        <v>2229</v>
      </c>
      <c r="E167" s="738" t="s">
        <v>4144</v>
      </c>
      <c r="F167" s="738" t="s">
        <v>4209</v>
      </c>
      <c r="G167" s="738" t="s">
        <v>4210</v>
      </c>
      <c r="H167" s="741">
        <v>204</v>
      </c>
      <c r="I167" s="741">
        <v>23256</v>
      </c>
      <c r="J167" s="738">
        <v>8.0749999999999993</v>
      </c>
      <c r="K167" s="738">
        <v>114</v>
      </c>
      <c r="L167" s="741">
        <v>24</v>
      </c>
      <c r="M167" s="741">
        <v>2880</v>
      </c>
      <c r="N167" s="738">
        <v>1</v>
      </c>
      <c r="O167" s="738">
        <v>120</v>
      </c>
      <c r="P167" s="741">
        <v>176</v>
      </c>
      <c r="Q167" s="741">
        <v>21120</v>
      </c>
      <c r="R167" s="754">
        <v>7.333333333333333</v>
      </c>
      <c r="S167" s="742">
        <v>120</v>
      </c>
    </row>
    <row r="168" spans="1:19" ht="14.4" customHeight="1" x14ac:dyDescent="0.3">
      <c r="A168" s="737" t="s">
        <v>4147</v>
      </c>
      <c r="B168" s="738" t="s">
        <v>4148</v>
      </c>
      <c r="C168" s="738" t="s">
        <v>566</v>
      </c>
      <c r="D168" s="738" t="s">
        <v>2229</v>
      </c>
      <c r="E168" s="738" t="s">
        <v>4144</v>
      </c>
      <c r="F168" s="738" t="s">
        <v>4211</v>
      </c>
      <c r="G168" s="738" t="s">
        <v>4212</v>
      </c>
      <c r="H168" s="741">
        <v>2</v>
      </c>
      <c r="I168" s="741">
        <v>62</v>
      </c>
      <c r="J168" s="738">
        <v>1.9375</v>
      </c>
      <c r="K168" s="738">
        <v>31</v>
      </c>
      <c r="L168" s="741">
        <v>1</v>
      </c>
      <c r="M168" s="741">
        <v>32</v>
      </c>
      <c r="N168" s="738">
        <v>1</v>
      </c>
      <c r="O168" s="738">
        <v>32</v>
      </c>
      <c r="P168" s="741">
        <v>12</v>
      </c>
      <c r="Q168" s="741">
        <v>384</v>
      </c>
      <c r="R168" s="754">
        <v>12</v>
      </c>
      <c r="S168" s="742">
        <v>32</v>
      </c>
    </row>
    <row r="169" spans="1:19" ht="14.4" customHeight="1" x14ac:dyDescent="0.3">
      <c r="A169" s="737" t="s">
        <v>4147</v>
      </c>
      <c r="B169" s="738" t="s">
        <v>4148</v>
      </c>
      <c r="C169" s="738" t="s">
        <v>566</v>
      </c>
      <c r="D169" s="738" t="s">
        <v>2229</v>
      </c>
      <c r="E169" s="738" t="s">
        <v>4144</v>
      </c>
      <c r="F169" s="738" t="s">
        <v>4213</v>
      </c>
      <c r="G169" s="738" t="s">
        <v>4214</v>
      </c>
      <c r="H169" s="741"/>
      <c r="I169" s="741"/>
      <c r="J169" s="738"/>
      <c r="K169" s="738"/>
      <c r="L169" s="741"/>
      <c r="M169" s="741"/>
      <c r="N169" s="738"/>
      <c r="O169" s="738"/>
      <c r="P169" s="741">
        <v>5</v>
      </c>
      <c r="Q169" s="741">
        <v>370</v>
      </c>
      <c r="R169" s="754"/>
      <c r="S169" s="742">
        <v>74</v>
      </c>
    </row>
    <row r="170" spans="1:19" ht="14.4" customHeight="1" x14ac:dyDescent="0.3">
      <c r="A170" s="737" t="s">
        <v>4147</v>
      </c>
      <c r="B170" s="738" t="s">
        <v>4148</v>
      </c>
      <c r="C170" s="738" t="s">
        <v>566</v>
      </c>
      <c r="D170" s="738" t="s">
        <v>2229</v>
      </c>
      <c r="E170" s="738" t="s">
        <v>4144</v>
      </c>
      <c r="F170" s="738" t="s">
        <v>4215</v>
      </c>
      <c r="G170" s="738" t="s">
        <v>4216</v>
      </c>
      <c r="H170" s="741">
        <v>28</v>
      </c>
      <c r="I170" s="741">
        <v>2156</v>
      </c>
      <c r="J170" s="738">
        <v>9.3333333333333339</v>
      </c>
      <c r="K170" s="738">
        <v>77</v>
      </c>
      <c r="L170" s="741">
        <v>3</v>
      </c>
      <c r="M170" s="741">
        <v>231</v>
      </c>
      <c r="N170" s="738">
        <v>1</v>
      </c>
      <c r="O170" s="738">
        <v>77</v>
      </c>
      <c r="P170" s="741">
        <v>23</v>
      </c>
      <c r="Q170" s="741">
        <v>1771</v>
      </c>
      <c r="R170" s="754">
        <v>7.666666666666667</v>
      </c>
      <c r="S170" s="742">
        <v>77</v>
      </c>
    </row>
    <row r="171" spans="1:19" ht="14.4" customHeight="1" x14ac:dyDescent="0.3">
      <c r="A171" s="737" t="s">
        <v>4147</v>
      </c>
      <c r="B171" s="738" t="s">
        <v>4148</v>
      </c>
      <c r="C171" s="738" t="s">
        <v>566</v>
      </c>
      <c r="D171" s="738" t="s">
        <v>2229</v>
      </c>
      <c r="E171" s="738" t="s">
        <v>4144</v>
      </c>
      <c r="F171" s="738" t="s">
        <v>4217</v>
      </c>
      <c r="G171" s="738" t="s">
        <v>4218</v>
      </c>
      <c r="H171" s="741">
        <v>4</v>
      </c>
      <c r="I171" s="741">
        <v>2424</v>
      </c>
      <c r="J171" s="738"/>
      <c r="K171" s="738">
        <v>606</v>
      </c>
      <c r="L171" s="741"/>
      <c r="M171" s="741"/>
      <c r="N171" s="738"/>
      <c r="O171" s="738"/>
      <c r="P171" s="741">
        <v>2</v>
      </c>
      <c r="Q171" s="741">
        <v>1238</v>
      </c>
      <c r="R171" s="754"/>
      <c r="S171" s="742">
        <v>619</v>
      </c>
    </row>
    <row r="172" spans="1:19" ht="14.4" customHeight="1" x14ac:dyDescent="0.3">
      <c r="A172" s="737" t="s">
        <v>4147</v>
      </c>
      <c r="B172" s="738" t="s">
        <v>4148</v>
      </c>
      <c r="C172" s="738" t="s">
        <v>566</v>
      </c>
      <c r="D172" s="738" t="s">
        <v>2229</v>
      </c>
      <c r="E172" s="738" t="s">
        <v>4144</v>
      </c>
      <c r="F172" s="738" t="s">
        <v>4221</v>
      </c>
      <c r="G172" s="738" t="s">
        <v>4222</v>
      </c>
      <c r="H172" s="741">
        <v>90</v>
      </c>
      <c r="I172" s="741">
        <v>14850</v>
      </c>
      <c r="J172" s="738">
        <v>4.1949152542372881</v>
      </c>
      <c r="K172" s="738">
        <v>165</v>
      </c>
      <c r="L172" s="741">
        <v>20</v>
      </c>
      <c r="M172" s="741">
        <v>3540</v>
      </c>
      <c r="N172" s="738">
        <v>1</v>
      </c>
      <c r="O172" s="738">
        <v>177</v>
      </c>
      <c r="P172" s="741">
        <v>101</v>
      </c>
      <c r="Q172" s="741">
        <v>17877</v>
      </c>
      <c r="R172" s="754">
        <v>5.05</v>
      </c>
      <c r="S172" s="742">
        <v>177</v>
      </c>
    </row>
    <row r="173" spans="1:19" ht="14.4" customHeight="1" x14ac:dyDescent="0.3">
      <c r="A173" s="737" t="s">
        <v>4147</v>
      </c>
      <c r="B173" s="738" t="s">
        <v>4148</v>
      </c>
      <c r="C173" s="738" t="s">
        <v>566</v>
      </c>
      <c r="D173" s="738" t="s">
        <v>4113</v>
      </c>
      <c r="E173" s="738" t="s">
        <v>4144</v>
      </c>
      <c r="F173" s="738" t="s">
        <v>4193</v>
      </c>
      <c r="G173" s="738" t="s">
        <v>4194</v>
      </c>
      <c r="H173" s="741">
        <v>1</v>
      </c>
      <c r="I173" s="741">
        <v>35</v>
      </c>
      <c r="J173" s="738"/>
      <c r="K173" s="738">
        <v>35</v>
      </c>
      <c r="L173" s="741"/>
      <c r="M173" s="741"/>
      <c r="N173" s="738"/>
      <c r="O173" s="738"/>
      <c r="P173" s="741"/>
      <c r="Q173" s="741"/>
      <c r="R173" s="754"/>
      <c r="S173" s="742"/>
    </row>
    <row r="174" spans="1:19" ht="14.4" customHeight="1" x14ac:dyDescent="0.3">
      <c r="A174" s="737" t="s">
        <v>4147</v>
      </c>
      <c r="B174" s="738" t="s">
        <v>4148</v>
      </c>
      <c r="C174" s="738" t="s">
        <v>566</v>
      </c>
      <c r="D174" s="738" t="s">
        <v>4113</v>
      </c>
      <c r="E174" s="738" t="s">
        <v>4144</v>
      </c>
      <c r="F174" s="738" t="s">
        <v>4199</v>
      </c>
      <c r="G174" s="738" t="s">
        <v>4200</v>
      </c>
      <c r="H174" s="741">
        <v>2</v>
      </c>
      <c r="I174" s="741">
        <v>470</v>
      </c>
      <c r="J174" s="738">
        <v>0.93625498007968122</v>
      </c>
      <c r="K174" s="738">
        <v>235</v>
      </c>
      <c r="L174" s="741">
        <v>2</v>
      </c>
      <c r="M174" s="741">
        <v>502</v>
      </c>
      <c r="N174" s="738">
        <v>1</v>
      </c>
      <c r="O174" s="738">
        <v>251</v>
      </c>
      <c r="P174" s="741">
        <v>3</v>
      </c>
      <c r="Q174" s="741">
        <v>753</v>
      </c>
      <c r="R174" s="754">
        <v>1.5</v>
      </c>
      <c r="S174" s="742">
        <v>251</v>
      </c>
    </row>
    <row r="175" spans="1:19" ht="14.4" customHeight="1" x14ac:dyDescent="0.3">
      <c r="A175" s="737" t="s">
        <v>4147</v>
      </c>
      <c r="B175" s="738" t="s">
        <v>4148</v>
      </c>
      <c r="C175" s="738" t="s">
        <v>566</v>
      </c>
      <c r="D175" s="738" t="s">
        <v>4114</v>
      </c>
      <c r="E175" s="738" t="s">
        <v>4144</v>
      </c>
      <c r="F175" s="738" t="s">
        <v>4199</v>
      </c>
      <c r="G175" s="738" t="s">
        <v>4200</v>
      </c>
      <c r="H175" s="741">
        <v>2</v>
      </c>
      <c r="I175" s="741">
        <v>470</v>
      </c>
      <c r="J175" s="738">
        <v>0.62416998671978752</v>
      </c>
      <c r="K175" s="738">
        <v>235</v>
      </c>
      <c r="L175" s="741">
        <v>3</v>
      </c>
      <c r="M175" s="741">
        <v>753</v>
      </c>
      <c r="N175" s="738">
        <v>1</v>
      </c>
      <c r="O175" s="738">
        <v>251</v>
      </c>
      <c r="P175" s="741"/>
      <c r="Q175" s="741"/>
      <c r="R175" s="754"/>
      <c r="S175" s="742"/>
    </row>
    <row r="176" spans="1:19" ht="14.4" customHeight="1" x14ac:dyDescent="0.3">
      <c r="A176" s="737" t="s">
        <v>4147</v>
      </c>
      <c r="B176" s="738" t="s">
        <v>4148</v>
      </c>
      <c r="C176" s="738" t="s">
        <v>566</v>
      </c>
      <c r="D176" s="738" t="s">
        <v>2230</v>
      </c>
      <c r="E176" s="738" t="s">
        <v>4144</v>
      </c>
      <c r="F176" s="738" t="s">
        <v>4193</v>
      </c>
      <c r="G176" s="738" t="s">
        <v>4194</v>
      </c>
      <c r="H176" s="741"/>
      <c r="I176" s="741"/>
      <c r="J176" s="738"/>
      <c r="K176" s="738"/>
      <c r="L176" s="741"/>
      <c r="M176" s="741"/>
      <c r="N176" s="738"/>
      <c r="O176" s="738"/>
      <c r="P176" s="741">
        <v>3</v>
      </c>
      <c r="Q176" s="741">
        <v>111</v>
      </c>
      <c r="R176" s="754"/>
      <c r="S176" s="742">
        <v>37</v>
      </c>
    </row>
    <row r="177" spans="1:19" ht="14.4" customHeight="1" x14ac:dyDescent="0.3">
      <c r="A177" s="737" t="s">
        <v>4147</v>
      </c>
      <c r="B177" s="738" t="s">
        <v>4148</v>
      </c>
      <c r="C177" s="738" t="s">
        <v>566</v>
      </c>
      <c r="D177" s="738" t="s">
        <v>2230</v>
      </c>
      <c r="E177" s="738" t="s">
        <v>4144</v>
      </c>
      <c r="F177" s="738" t="s">
        <v>4199</v>
      </c>
      <c r="G177" s="738" t="s">
        <v>4200</v>
      </c>
      <c r="H177" s="741"/>
      <c r="I177" s="741"/>
      <c r="J177" s="738"/>
      <c r="K177" s="738"/>
      <c r="L177" s="741"/>
      <c r="M177" s="741"/>
      <c r="N177" s="738"/>
      <c r="O177" s="738"/>
      <c r="P177" s="741">
        <v>22</v>
      </c>
      <c r="Q177" s="741">
        <v>5522</v>
      </c>
      <c r="R177" s="754"/>
      <c r="S177" s="742">
        <v>251</v>
      </c>
    </row>
    <row r="178" spans="1:19" ht="14.4" customHeight="1" x14ac:dyDescent="0.3">
      <c r="A178" s="737" t="s">
        <v>4147</v>
      </c>
      <c r="B178" s="738" t="s">
        <v>4148</v>
      </c>
      <c r="C178" s="738" t="s">
        <v>566</v>
      </c>
      <c r="D178" s="738" t="s">
        <v>2231</v>
      </c>
      <c r="E178" s="738" t="s">
        <v>4144</v>
      </c>
      <c r="F178" s="738" t="s">
        <v>4193</v>
      </c>
      <c r="G178" s="738" t="s">
        <v>4194</v>
      </c>
      <c r="H178" s="741">
        <v>1</v>
      </c>
      <c r="I178" s="741">
        <v>35</v>
      </c>
      <c r="J178" s="738">
        <v>0.94594594594594594</v>
      </c>
      <c r="K178" s="738">
        <v>35</v>
      </c>
      <c r="L178" s="741">
        <v>1</v>
      </c>
      <c r="M178" s="741">
        <v>37</v>
      </c>
      <c r="N178" s="738">
        <v>1</v>
      </c>
      <c r="O178" s="738">
        <v>37</v>
      </c>
      <c r="P178" s="741">
        <v>1</v>
      </c>
      <c r="Q178" s="741">
        <v>37</v>
      </c>
      <c r="R178" s="754">
        <v>1</v>
      </c>
      <c r="S178" s="742">
        <v>37</v>
      </c>
    </row>
    <row r="179" spans="1:19" ht="14.4" customHeight="1" x14ac:dyDescent="0.3">
      <c r="A179" s="737" t="s">
        <v>4147</v>
      </c>
      <c r="B179" s="738" t="s">
        <v>4148</v>
      </c>
      <c r="C179" s="738" t="s">
        <v>566</v>
      </c>
      <c r="D179" s="738" t="s">
        <v>2231</v>
      </c>
      <c r="E179" s="738" t="s">
        <v>4144</v>
      </c>
      <c r="F179" s="738" t="s">
        <v>4199</v>
      </c>
      <c r="G179" s="738" t="s">
        <v>4200</v>
      </c>
      <c r="H179" s="741">
        <v>1</v>
      </c>
      <c r="I179" s="741">
        <v>235</v>
      </c>
      <c r="J179" s="738"/>
      <c r="K179" s="738">
        <v>235</v>
      </c>
      <c r="L179" s="741"/>
      <c r="M179" s="741"/>
      <c r="N179" s="738"/>
      <c r="O179" s="738"/>
      <c r="P179" s="741">
        <v>1</v>
      </c>
      <c r="Q179" s="741">
        <v>251</v>
      </c>
      <c r="R179" s="754"/>
      <c r="S179" s="742">
        <v>251</v>
      </c>
    </row>
    <row r="180" spans="1:19" ht="14.4" customHeight="1" x14ac:dyDescent="0.3">
      <c r="A180" s="737" t="s">
        <v>4147</v>
      </c>
      <c r="B180" s="738" t="s">
        <v>4148</v>
      </c>
      <c r="C180" s="738" t="s">
        <v>566</v>
      </c>
      <c r="D180" s="738" t="s">
        <v>2232</v>
      </c>
      <c r="E180" s="738" t="s">
        <v>4144</v>
      </c>
      <c r="F180" s="738" t="s">
        <v>4193</v>
      </c>
      <c r="G180" s="738" t="s">
        <v>4194</v>
      </c>
      <c r="H180" s="741"/>
      <c r="I180" s="741"/>
      <c r="J180" s="738"/>
      <c r="K180" s="738"/>
      <c r="L180" s="741">
        <v>1</v>
      </c>
      <c r="M180" s="741">
        <v>37</v>
      </c>
      <c r="N180" s="738">
        <v>1</v>
      </c>
      <c r="O180" s="738">
        <v>37</v>
      </c>
      <c r="P180" s="741"/>
      <c r="Q180" s="741"/>
      <c r="R180" s="754"/>
      <c r="S180" s="742"/>
    </row>
    <row r="181" spans="1:19" ht="14.4" customHeight="1" x14ac:dyDescent="0.3">
      <c r="A181" s="737" t="s">
        <v>4147</v>
      </c>
      <c r="B181" s="738" t="s">
        <v>4148</v>
      </c>
      <c r="C181" s="738" t="s">
        <v>566</v>
      </c>
      <c r="D181" s="738" t="s">
        <v>2232</v>
      </c>
      <c r="E181" s="738" t="s">
        <v>4144</v>
      </c>
      <c r="F181" s="738" t="s">
        <v>4199</v>
      </c>
      <c r="G181" s="738" t="s">
        <v>4200</v>
      </c>
      <c r="H181" s="741"/>
      <c r="I181" s="741"/>
      <c r="J181" s="738"/>
      <c r="K181" s="738"/>
      <c r="L181" s="741">
        <v>13</v>
      </c>
      <c r="M181" s="741">
        <v>3263</v>
      </c>
      <c r="N181" s="738">
        <v>1</v>
      </c>
      <c r="O181" s="738">
        <v>251</v>
      </c>
      <c r="P181" s="741">
        <v>7</v>
      </c>
      <c r="Q181" s="741">
        <v>1757</v>
      </c>
      <c r="R181" s="754">
        <v>0.53846153846153844</v>
      </c>
      <c r="S181" s="742">
        <v>251</v>
      </c>
    </row>
    <row r="182" spans="1:19" ht="14.4" customHeight="1" x14ac:dyDescent="0.3">
      <c r="A182" s="737" t="s">
        <v>4147</v>
      </c>
      <c r="B182" s="738" t="s">
        <v>4148</v>
      </c>
      <c r="C182" s="738" t="s">
        <v>566</v>
      </c>
      <c r="D182" s="738" t="s">
        <v>2233</v>
      </c>
      <c r="E182" s="738" t="s">
        <v>4144</v>
      </c>
      <c r="F182" s="738" t="s">
        <v>4199</v>
      </c>
      <c r="G182" s="738" t="s">
        <v>4200</v>
      </c>
      <c r="H182" s="741">
        <v>1</v>
      </c>
      <c r="I182" s="741">
        <v>235</v>
      </c>
      <c r="J182" s="738"/>
      <c r="K182" s="738">
        <v>235</v>
      </c>
      <c r="L182" s="741"/>
      <c r="M182" s="741"/>
      <c r="N182" s="738"/>
      <c r="O182" s="738"/>
      <c r="P182" s="741">
        <v>5</v>
      </c>
      <c r="Q182" s="741">
        <v>1255</v>
      </c>
      <c r="R182" s="754"/>
      <c r="S182" s="742">
        <v>251</v>
      </c>
    </row>
    <row r="183" spans="1:19" ht="14.4" customHeight="1" x14ac:dyDescent="0.3">
      <c r="A183" s="737" t="s">
        <v>4147</v>
      </c>
      <c r="B183" s="738" t="s">
        <v>4148</v>
      </c>
      <c r="C183" s="738" t="s">
        <v>566</v>
      </c>
      <c r="D183" s="738" t="s">
        <v>4115</v>
      </c>
      <c r="E183" s="738" t="s">
        <v>4144</v>
      </c>
      <c r="F183" s="738" t="s">
        <v>4199</v>
      </c>
      <c r="G183" s="738" t="s">
        <v>4200</v>
      </c>
      <c r="H183" s="741">
        <v>25</v>
      </c>
      <c r="I183" s="741">
        <v>5875</v>
      </c>
      <c r="J183" s="738">
        <v>2.3406374501992033</v>
      </c>
      <c r="K183" s="738">
        <v>235</v>
      </c>
      <c r="L183" s="741">
        <v>10</v>
      </c>
      <c r="M183" s="741">
        <v>2510</v>
      </c>
      <c r="N183" s="738">
        <v>1</v>
      </c>
      <c r="O183" s="738">
        <v>251</v>
      </c>
      <c r="P183" s="741">
        <v>14</v>
      </c>
      <c r="Q183" s="741">
        <v>3514</v>
      </c>
      <c r="R183" s="754">
        <v>1.4</v>
      </c>
      <c r="S183" s="742">
        <v>251</v>
      </c>
    </row>
    <row r="184" spans="1:19" ht="14.4" customHeight="1" x14ac:dyDescent="0.3">
      <c r="A184" s="737" t="s">
        <v>4147</v>
      </c>
      <c r="B184" s="738" t="s">
        <v>4148</v>
      </c>
      <c r="C184" s="738" t="s">
        <v>566</v>
      </c>
      <c r="D184" s="738" t="s">
        <v>4116</v>
      </c>
      <c r="E184" s="738" t="s">
        <v>4149</v>
      </c>
      <c r="F184" s="738" t="s">
        <v>4152</v>
      </c>
      <c r="G184" s="738" t="s">
        <v>4153</v>
      </c>
      <c r="H184" s="741">
        <v>0.1</v>
      </c>
      <c r="I184" s="741">
        <v>15.1</v>
      </c>
      <c r="J184" s="738"/>
      <c r="K184" s="738">
        <v>151</v>
      </c>
      <c r="L184" s="741"/>
      <c r="M184" s="741"/>
      <c r="N184" s="738"/>
      <c r="O184" s="738"/>
      <c r="P184" s="741"/>
      <c r="Q184" s="741"/>
      <c r="R184" s="754"/>
      <c r="S184" s="742"/>
    </row>
    <row r="185" spans="1:19" ht="14.4" customHeight="1" x14ac:dyDescent="0.3">
      <c r="A185" s="737" t="s">
        <v>4147</v>
      </c>
      <c r="B185" s="738" t="s">
        <v>4148</v>
      </c>
      <c r="C185" s="738" t="s">
        <v>566</v>
      </c>
      <c r="D185" s="738" t="s">
        <v>4116</v>
      </c>
      <c r="E185" s="738" t="s">
        <v>4149</v>
      </c>
      <c r="F185" s="738" t="s">
        <v>4154</v>
      </c>
      <c r="G185" s="738" t="s">
        <v>4155</v>
      </c>
      <c r="H185" s="741">
        <v>0.1</v>
      </c>
      <c r="I185" s="741">
        <v>13.06</v>
      </c>
      <c r="J185" s="738"/>
      <c r="K185" s="738">
        <v>130.6</v>
      </c>
      <c r="L185" s="741"/>
      <c r="M185" s="741"/>
      <c r="N185" s="738"/>
      <c r="O185" s="738"/>
      <c r="P185" s="741"/>
      <c r="Q185" s="741"/>
      <c r="R185" s="754"/>
      <c r="S185" s="742"/>
    </row>
    <row r="186" spans="1:19" ht="14.4" customHeight="1" x14ac:dyDescent="0.3">
      <c r="A186" s="737" t="s">
        <v>4147</v>
      </c>
      <c r="B186" s="738" t="s">
        <v>4148</v>
      </c>
      <c r="C186" s="738" t="s">
        <v>566</v>
      </c>
      <c r="D186" s="738" t="s">
        <v>4116</v>
      </c>
      <c r="E186" s="738" t="s">
        <v>4149</v>
      </c>
      <c r="F186" s="738" t="s">
        <v>4156</v>
      </c>
      <c r="G186" s="738" t="s">
        <v>4157</v>
      </c>
      <c r="H186" s="741">
        <v>1.2</v>
      </c>
      <c r="I186" s="741">
        <v>304.26</v>
      </c>
      <c r="J186" s="738">
        <v>0.4</v>
      </c>
      <c r="K186" s="738">
        <v>253.55</v>
      </c>
      <c r="L186" s="741">
        <v>3</v>
      </c>
      <c r="M186" s="741">
        <v>760.65</v>
      </c>
      <c r="N186" s="738">
        <v>1</v>
      </c>
      <c r="O186" s="738">
        <v>253.54999999999998</v>
      </c>
      <c r="P186" s="741">
        <v>0.8</v>
      </c>
      <c r="Q186" s="741">
        <v>202.84</v>
      </c>
      <c r="R186" s="754">
        <v>0.26666666666666666</v>
      </c>
      <c r="S186" s="742">
        <v>253.54999999999998</v>
      </c>
    </row>
    <row r="187" spans="1:19" ht="14.4" customHeight="1" x14ac:dyDescent="0.3">
      <c r="A187" s="737" t="s">
        <v>4147</v>
      </c>
      <c r="B187" s="738" t="s">
        <v>4148</v>
      </c>
      <c r="C187" s="738" t="s">
        <v>566</v>
      </c>
      <c r="D187" s="738" t="s">
        <v>4116</v>
      </c>
      <c r="E187" s="738" t="s">
        <v>4149</v>
      </c>
      <c r="F187" s="738" t="s">
        <v>4158</v>
      </c>
      <c r="G187" s="738" t="s">
        <v>2129</v>
      </c>
      <c r="H187" s="741">
        <v>0.1</v>
      </c>
      <c r="I187" s="741">
        <v>10.08</v>
      </c>
      <c r="J187" s="738">
        <v>1.6416938110749186</v>
      </c>
      <c r="K187" s="738">
        <v>100.8</v>
      </c>
      <c r="L187" s="741">
        <v>0.1</v>
      </c>
      <c r="M187" s="741">
        <v>6.14</v>
      </c>
      <c r="N187" s="738">
        <v>1</v>
      </c>
      <c r="O187" s="738">
        <v>61.399999999999991</v>
      </c>
      <c r="P187" s="741"/>
      <c r="Q187" s="741"/>
      <c r="R187" s="754"/>
      <c r="S187" s="742"/>
    </row>
    <row r="188" spans="1:19" ht="14.4" customHeight="1" x14ac:dyDescent="0.3">
      <c r="A188" s="737" t="s">
        <v>4147</v>
      </c>
      <c r="B188" s="738" t="s">
        <v>4148</v>
      </c>
      <c r="C188" s="738" t="s">
        <v>566</v>
      </c>
      <c r="D188" s="738" t="s">
        <v>4116</v>
      </c>
      <c r="E188" s="738" t="s">
        <v>4149</v>
      </c>
      <c r="F188" s="738" t="s">
        <v>4162</v>
      </c>
      <c r="G188" s="738" t="s">
        <v>4163</v>
      </c>
      <c r="H188" s="741">
        <v>0.2</v>
      </c>
      <c r="I188" s="741">
        <v>28.76</v>
      </c>
      <c r="J188" s="738">
        <v>1.6248587570621471</v>
      </c>
      <c r="K188" s="738">
        <v>143.80000000000001</v>
      </c>
      <c r="L188" s="741">
        <v>0.1</v>
      </c>
      <c r="M188" s="741">
        <v>17.7</v>
      </c>
      <c r="N188" s="738">
        <v>1</v>
      </c>
      <c r="O188" s="738">
        <v>176.99999999999997</v>
      </c>
      <c r="P188" s="741"/>
      <c r="Q188" s="741"/>
      <c r="R188" s="754"/>
      <c r="S188" s="742"/>
    </row>
    <row r="189" spans="1:19" ht="14.4" customHeight="1" x14ac:dyDescent="0.3">
      <c r="A189" s="737" t="s">
        <v>4147</v>
      </c>
      <c r="B189" s="738" t="s">
        <v>4148</v>
      </c>
      <c r="C189" s="738" t="s">
        <v>566</v>
      </c>
      <c r="D189" s="738" t="s">
        <v>4116</v>
      </c>
      <c r="E189" s="738" t="s">
        <v>4149</v>
      </c>
      <c r="F189" s="738" t="s">
        <v>4171</v>
      </c>
      <c r="G189" s="738" t="s">
        <v>4172</v>
      </c>
      <c r="H189" s="741"/>
      <c r="I189" s="741"/>
      <c r="J189" s="738"/>
      <c r="K189" s="738"/>
      <c r="L189" s="741">
        <v>0.2</v>
      </c>
      <c r="M189" s="741">
        <v>10.28</v>
      </c>
      <c r="N189" s="738">
        <v>1</v>
      </c>
      <c r="O189" s="738">
        <v>51.399999999999991</v>
      </c>
      <c r="P189" s="741"/>
      <c r="Q189" s="741"/>
      <c r="R189" s="754"/>
      <c r="S189" s="742"/>
    </row>
    <row r="190" spans="1:19" ht="14.4" customHeight="1" x14ac:dyDescent="0.3">
      <c r="A190" s="737" t="s">
        <v>4147</v>
      </c>
      <c r="B190" s="738" t="s">
        <v>4148</v>
      </c>
      <c r="C190" s="738" t="s">
        <v>566</v>
      </c>
      <c r="D190" s="738" t="s">
        <v>4116</v>
      </c>
      <c r="E190" s="738" t="s">
        <v>4149</v>
      </c>
      <c r="F190" s="738" t="s">
        <v>4174</v>
      </c>
      <c r="G190" s="738" t="s">
        <v>590</v>
      </c>
      <c r="H190" s="741">
        <v>0.06</v>
      </c>
      <c r="I190" s="741">
        <v>17.899999999999999</v>
      </c>
      <c r="J190" s="738">
        <v>2.9734219269102988</v>
      </c>
      <c r="K190" s="738">
        <v>298.33333333333331</v>
      </c>
      <c r="L190" s="741">
        <v>0.03</v>
      </c>
      <c r="M190" s="741">
        <v>6.02</v>
      </c>
      <c r="N190" s="738">
        <v>1</v>
      </c>
      <c r="O190" s="738">
        <v>200.66666666666666</v>
      </c>
      <c r="P190" s="741"/>
      <c r="Q190" s="741"/>
      <c r="R190" s="754"/>
      <c r="S190" s="742"/>
    </row>
    <row r="191" spans="1:19" ht="14.4" customHeight="1" x14ac:dyDescent="0.3">
      <c r="A191" s="737" t="s">
        <v>4147</v>
      </c>
      <c r="B191" s="738" t="s">
        <v>4148</v>
      </c>
      <c r="C191" s="738" t="s">
        <v>566</v>
      </c>
      <c r="D191" s="738" t="s">
        <v>4116</v>
      </c>
      <c r="E191" s="738" t="s">
        <v>4149</v>
      </c>
      <c r="F191" s="738" t="s">
        <v>4175</v>
      </c>
      <c r="G191" s="738" t="s">
        <v>590</v>
      </c>
      <c r="H191" s="741">
        <v>0.15</v>
      </c>
      <c r="I191" s="741">
        <v>54.24</v>
      </c>
      <c r="J191" s="738">
        <v>0.31834722385256486</v>
      </c>
      <c r="K191" s="738">
        <v>361.6</v>
      </c>
      <c r="L191" s="741">
        <v>0.7</v>
      </c>
      <c r="M191" s="741">
        <v>170.38</v>
      </c>
      <c r="N191" s="738">
        <v>1</v>
      </c>
      <c r="O191" s="738">
        <v>243.4</v>
      </c>
      <c r="P191" s="741">
        <v>0.2</v>
      </c>
      <c r="Q191" s="741">
        <v>48.68</v>
      </c>
      <c r="R191" s="754">
        <v>0.2857142857142857</v>
      </c>
      <c r="S191" s="742">
        <v>243.39999999999998</v>
      </c>
    </row>
    <row r="192" spans="1:19" ht="14.4" customHeight="1" x14ac:dyDescent="0.3">
      <c r="A192" s="737" t="s">
        <v>4147</v>
      </c>
      <c r="B192" s="738" t="s">
        <v>4148</v>
      </c>
      <c r="C192" s="738" t="s">
        <v>566</v>
      </c>
      <c r="D192" s="738" t="s">
        <v>4116</v>
      </c>
      <c r="E192" s="738" t="s">
        <v>4149</v>
      </c>
      <c r="F192" s="738" t="s">
        <v>4176</v>
      </c>
      <c r="G192" s="738" t="s">
        <v>2186</v>
      </c>
      <c r="H192" s="741">
        <v>0.3</v>
      </c>
      <c r="I192" s="741">
        <v>11.25</v>
      </c>
      <c r="J192" s="738"/>
      <c r="K192" s="738">
        <v>37.5</v>
      </c>
      <c r="L192" s="741"/>
      <c r="M192" s="741"/>
      <c r="N192" s="738"/>
      <c r="O192" s="738"/>
      <c r="P192" s="741"/>
      <c r="Q192" s="741"/>
      <c r="R192" s="754"/>
      <c r="S192" s="742"/>
    </row>
    <row r="193" spans="1:19" ht="14.4" customHeight="1" x14ac:dyDescent="0.3">
      <c r="A193" s="737" t="s">
        <v>4147</v>
      </c>
      <c r="B193" s="738" t="s">
        <v>4148</v>
      </c>
      <c r="C193" s="738" t="s">
        <v>566</v>
      </c>
      <c r="D193" s="738" t="s">
        <v>4116</v>
      </c>
      <c r="E193" s="738" t="s">
        <v>4144</v>
      </c>
      <c r="F193" s="738" t="s">
        <v>4189</v>
      </c>
      <c r="G193" s="738" t="s">
        <v>4190</v>
      </c>
      <c r="H193" s="741">
        <v>3</v>
      </c>
      <c r="I193" s="741">
        <v>222</v>
      </c>
      <c r="J193" s="738">
        <v>2.8461538461538463</v>
      </c>
      <c r="K193" s="738">
        <v>74</v>
      </c>
      <c r="L193" s="741">
        <v>1</v>
      </c>
      <c r="M193" s="741">
        <v>78</v>
      </c>
      <c r="N193" s="738">
        <v>1</v>
      </c>
      <c r="O193" s="738">
        <v>78</v>
      </c>
      <c r="P193" s="741"/>
      <c r="Q193" s="741"/>
      <c r="R193" s="754"/>
      <c r="S193" s="742"/>
    </row>
    <row r="194" spans="1:19" ht="14.4" customHeight="1" x14ac:dyDescent="0.3">
      <c r="A194" s="737" t="s">
        <v>4147</v>
      </c>
      <c r="B194" s="738" t="s">
        <v>4148</v>
      </c>
      <c r="C194" s="738" t="s">
        <v>566</v>
      </c>
      <c r="D194" s="738" t="s">
        <v>4116</v>
      </c>
      <c r="E194" s="738" t="s">
        <v>4144</v>
      </c>
      <c r="F194" s="738" t="s">
        <v>4191</v>
      </c>
      <c r="G194" s="738" t="s">
        <v>4192</v>
      </c>
      <c r="H194" s="741">
        <v>20</v>
      </c>
      <c r="I194" s="741">
        <v>2880</v>
      </c>
      <c r="J194" s="738">
        <v>0.33433944741119109</v>
      </c>
      <c r="K194" s="738">
        <v>144</v>
      </c>
      <c r="L194" s="741">
        <v>59</v>
      </c>
      <c r="M194" s="741">
        <v>8614</v>
      </c>
      <c r="N194" s="738">
        <v>1</v>
      </c>
      <c r="O194" s="738">
        <v>146</v>
      </c>
      <c r="P194" s="741">
        <v>16</v>
      </c>
      <c r="Q194" s="741">
        <v>2352</v>
      </c>
      <c r="R194" s="754">
        <v>0.27304388205247271</v>
      </c>
      <c r="S194" s="742">
        <v>147</v>
      </c>
    </row>
    <row r="195" spans="1:19" ht="14.4" customHeight="1" x14ac:dyDescent="0.3">
      <c r="A195" s="737" t="s">
        <v>4147</v>
      </c>
      <c r="B195" s="738" t="s">
        <v>4148</v>
      </c>
      <c r="C195" s="738" t="s">
        <v>566</v>
      </c>
      <c r="D195" s="738" t="s">
        <v>4116</v>
      </c>
      <c r="E195" s="738" t="s">
        <v>4144</v>
      </c>
      <c r="F195" s="738" t="s">
        <v>4193</v>
      </c>
      <c r="G195" s="738" t="s">
        <v>4194</v>
      </c>
      <c r="H195" s="741">
        <v>18</v>
      </c>
      <c r="I195" s="741">
        <v>630</v>
      </c>
      <c r="J195" s="738">
        <v>1.2162162162162162</v>
      </c>
      <c r="K195" s="738">
        <v>35</v>
      </c>
      <c r="L195" s="741">
        <v>14</v>
      </c>
      <c r="M195" s="741">
        <v>518</v>
      </c>
      <c r="N195" s="738">
        <v>1</v>
      </c>
      <c r="O195" s="738">
        <v>37</v>
      </c>
      <c r="P195" s="741">
        <v>7</v>
      </c>
      <c r="Q195" s="741">
        <v>259</v>
      </c>
      <c r="R195" s="754">
        <v>0.5</v>
      </c>
      <c r="S195" s="742">
        <v>37</v>
      </c>
    </row>
    <row r="196" spans="1:19" ht="14.4" customHeight="1" x14ac:dyDescent="0.3">
      <c r="A196" s="737" t="s">
        <v>4147</v>
      </c>
      <c r="B196" s="738" t="s">
        <v>4148</v>
      </c>
      <c r="C196" s="738" t="s">
        <v>566</v>
      </c>
      <c r="D196" s="738" t="s">
        <v>4116</v>
      </c>
      <c r="E196" s="738" t="s">
        <v>4144</v>
      </c>
      <c r="F196" s="738" t="s">
        <v>4195</v>
      </c>
      <c r="G196" s="738" t="s">
        <v>4196</v>
      </c>
      <c r="H196" s="741"/>
      <c r="I196" s="741"/>
      <c r="J196" s="738"/>
      <c r="K196" s="738"/>
      <c r="L196" s="741">
        <v>5</v>
      </c>
      <c r="M196" s="741">
        <v>580</v>
      </c>
      <c r="N196" s="738">
        <v>1</v>
      </c>
      <c r="O196" s="738">
        <v>116</v>
      </c>
      <c r="P196" s="741"/>
      <c r="Q196" s="741"/>
      <c r="R196" s="754"/>
      <c r="S196" s="742"/>
    </row>
    <row r="197" spans="1:19" ht="14.4" customHeight="1" x14ac:dyDescent="0.3">
      <c r="A197" s="737" t="s">
        <v>4147</v>
      </c>
      <c r="B197" s="738" t="s">
        <v>4148</v>
      </c>
      <c r="C197" s="738" t="s">
        <v>566</v>
      </c>
      <c r="D197" s="738" t="s">
        <v>4116</v>
      </c>
      <c r="E197" s="738" t="s">
        <v>4144</v>
      </c>
      <c r="F197" s="738" t="s">
        <v>4197</v>
      </c>
      <c r="G197" s="738" t="s">
        <v>4198</v>
      </c>
      <c r="H197" s="741"/>
      <c r="I197" s="741"/>
      <c r="J197" s="738"/>
      <c r="K197" s="738"/>
      <c r="L197" s="741">
        <v>9</v>
      </c>
      <c r="M197" s="741">
        <v>1161</v>
      </c>
      <c r="N197" s="738">
        <v>1</v>
      </c>
      <c r="O197" s="738">
        <v>129</v>
      </c>
      <c r="P197" s="741">
        <v>4</v>
      </c>
      <c r="Q197" s="741">
        <v>516</v>
      </c>
      <c r="R197" s="754">
        <v>0.44444444444444442</v>
      </c>
      <c r="S197" s="742">
        <v>129</v>
      </c>
    </row>
    <row r="198" spans="1:19" ht="14.4" customHeight="1" x14ac:dyDescent="0.3">
      <c r="A198" s="737" t="s">
        <v>4147</v>
      </c>
      <c r="B198" s="738" t="s">
        <v>4148</v>
      </c>
      <c r="C198" s="738" t="s">
        <v>566</v>
      </c>
      <c r="D198" s="738" t="s">
        <v>4116</v>
      </c>
      <c r="E198" s="738" t="s">
        <v>4144</v>
      </c>
      <c r="F198" s="738" t="s">
        <v>4201</v>
      </c>
      <c r="G198" s="738" t="s">
        <v>4202</v>
      </c>
      <c r="H198" s="741">
        <v>13</v>
      </c>
      <c r="I198" s="741">
        <v>8489</v>
      </c>
      <c r="J198" s="738">
        <v>0.63736016217433744</v>
      </c>
      <c r="K198" s="738">
        <v>653</v>
      </c>
      <c r="L198" s="741">
        <v>19</v>
      </c>
      <c r="M198" s="741">
        <v>13319</v>
      </c>
      <c r="N198" s="738">
        <v>1</v>
      </c>
      <c r="O198" s="738">
        <v>701</v>
      </c>
      <c r="P198" s="741">
        <v>10</v>
      </c>
      <c r="Q198" s="741">
        <v>7010</v>
      </c>
      <c r="R198" s="754">
        <v>0.52631578947368418</v>
      </c>
      <c r="S198" s="742">
        <v>701</v>
      </c>
    </row>
    <row r="199" spans="1:19" ht="14.4" customHeight="1" x14ac:dyDescent="0.3">
      <c r="A199" s="737" t="s">
        <v>4147</v>
      </c>
      <c r="B199" s="738" t="s">
        <v>4148</v>
      </c>
      <c r="C199" s="738" t="s">
        <v>566</v>
      </c>
      <c r="D199" s="738" t="s">
        <v>4116</v>
      </c>
      <c r="E199" s="738" t="s">
        <v>4144</v>
      </c>
      <c r="F199" s="738" t="s">
        <v>4205</v>
      </c>
      <c r="G199" s="738" t="s">
        <v>4206</v>
      </c>
      <c r="H199" s="741"/>
      <c r="I199" s="741"/>
      <c r="J199" s="738"/>
      <c r="K199" s="738"/>
      <c r="L199" s="741">
        <v>102</v>
      </c>
      <c r="M199" s="741">
        <v>3400.01</v>
      </c>
      <c r="N199" s="738">
        <v>1</v>
      </c>
      <c r="O199" s="738">
        <v>33.333431372549022</v>
      </c>
      <c r="P199" s="741">
        <v>41</v>
      </c>
      <c r="Q199" s="741">
        <v>1366.6599999999999</v>
      </c>
      <c r="R199" s="754">
        <v>0.40195764130105494</v>
      </c>
      <c r="S199" s="742">
        <v>33.333170731707312</v>
      </c>
    </row>
    <row r="200" spans="1:19" ht="14.4" customHeight="1" x14ac:dyDescent="0.3">
      <c r="A200" s="737" t="s">
        <v>4147</v>
      </c>
      <c r="B200" s="738" t="s">
        <v>4148</v>
      </c>
      <c r="C200" s="738" t="s">
        <v>566</v>
      </c>
      <c r="D200" s="738" t="s">
        <v>4116</v>
      </c>
      <c r="E200" s="738" t="s">
        <v>4144</v>
      </c>
      <c r="F200" s="738" t="s">
        <v>4209</v>
      </c>
      <c r="G200" s="738" t="s">
        <v>4210</v>
      </c>
      <c r="H200" s="741">
        <v>40</v>
      </c>
      <c r="I200" s="741">
        <v>4560</v>
      </c>
      <c r="J200" s="738">
        <v>0.29921259842519687</v>
      </c>
      <c r="K200" s="738">
        <v>114</v>
      </c>
      <c r="L200" s="741">
        <v>127</v>
      </c>
      <c r="M200" s="741">
        <v>15240</v>
      </c>
      <c r="N200" s="738">
        <v>1</v>
      </c>
      <c r="O200" s="738">
        <v>120</v>
      </c>
      <c r="P200" s="741">
        <v>32</v>
      </c>
      <c r="Q200" s="741">
        <v>3840</v>
      </c>
      <c r="R200" s="754">
        <v>0.25196850393700787</v>
      </c>
      <c r="S200" s="742">
        <v>120</v>
      </c>
    </row>
    <row r="201" spans="1:19" ht="14.4" customHeight="1" x14ac:dyDescent="0.3">
      <c r="A201" s="737" t="s">
        <v>4147</v>
      </c>
      <c r="B201" s="738" t="s">
        <v>4148</v>
      </c>
      <c r="C201" s="738" t="s">
        <v>566</v>
      </c>
      <c r="D201" s="738" t="s">
        <v>4116</v>
      </c>
      <c r="E201" s="738" t="s">
        <v>4144</v>
      </c>
      <c r="F201" s="738" t="s">
        <v>4211</v>
      </c>
      <c r="G201" s="738" t="s">
        <v>4212</v>
      </c>
      <c r="H201" s="741"/>
      <c r="I201" s="741"/>
      <c r="J201" s="738"/>
      <c r="K201" s="738"/>
      <c r="L201" s="741">
        <v>1</v>
      </c>
      <c r="M201" s="741">
        <v>32</v>
      </c>
      <c r="N201" s="738">
        <v>1</v>
      </c>
      <c r="O201" s="738">
        <v>32</v>
      </c>
      <c r="P201" s="741"/>
      <c r="Q201" s="741"/>
      <c r="R201" s="754"/>
      <c r="S201" s="742"/>
    </row>
    <row r="202" spans="1:19" ht="14.4" customHeight="1" x14ac:dyDescent="0.3">
      <c r="A202" s="737" t="s">
        <v>4147</v>
      </c>
      <c r="B202" s="738" t="s">
        <v>4148</v>
      </c>
      <c r="C202" s="738" t="s">
        <v>566</v>
      </c>
      <c r="D202" s="738" t="s">
        <v>4116</v>
      </c>
      <c r="E202" s="738" t="s">
        <v>4144</v>
      </c>
      <c r="F202" s="738" t="s">
        <v>4213</v>
      </c>
      <c r="G202" s="738" t="s">
        <v>4214</v>
      </c>
      <c r="H202" s="741">
        <v>1</v>
      </c>
      <c r="I202" s="741">
        <v>70</v>
      </c>
      <c r="J202" s="738">
        <v>0.94594594594594594</v>
      </c>
      <c r="K202" s="738">
        <v>70</v>
      </c>
      <c r="L202" s="741">
        <v>1</v>
      </c>
      <c r="M202" s="741">
        <v>74</v>
      </c>
      <c r="N202" s="738">
        <v>1</v>
      </c>
      <c r="O202" s="738">
        <v>74</v>
      </c>
      <c r="P202" s="741">
        <v>1</v>
      </c>
      <c r="Q202" s="741">
        <v>74</v>
      </c>
      <c r="R202" s="754">
        <v>1</v>
      </c>
      <c r="S202" s="742">
        <v>74</v>
      </c>
    </row>
    <row r="203" spans="1:19" ht="14.4" customHeight="1" x14ac:dyDescent="0.3">
      <c r="A203" s="737" t="s">
        <v>4147</v>
      </c>
      <c r="B203" s="738" t="s">
        <v>4148</v>
      </c>
      <c r="C203" s="738" t="s">
        <v>566</v>
      </c>
      <c r="D203" s="738" t="s">
        <v>4116</v>
      </c>
      <c r="E203" s="738" t="s">
        <v>4144</v>
      </c>
      <c r="F203" s="738" t="s">
        <v>4215</v>
      </c>
      <c r="G203" s="738" t="s">
        <v>4216</v>
      </c>
      <c r="H203" s="741">
        <v>5</v>
      </c>
      <c r="I203" s="741">
        <v>385</v>
      </c>
      <c r="J203" s="738">
        <v>0.3125</v>
      </c>
      <c r="K203" s="738">
        <v>77</v>
      </c>
      <c r="L203" s="741">
        <v>16</v>
      </c>
      <c r="M203" s="741">
        <v>1232</v>
      </c>
      <c r="N203" s="738">
        <v>1</v>
      </c>
      <c r="O203" s="738">
        <v>77</v>
      </c>
      <c r="P203" s="741">
        <v>4</v>
      </c>
      <c r="Q203" s="741">
        <v>308</v>
      </c>
      <c r="R203" s="754">
        <v>0.25</v>
      </c>
      <c r="S203" s="742">
        <v>77</v>
      </c>
    </row>
    <row r="204" spans="1:19" ht="14.4" customHeight="1" x14ac:dyDescent="0.3">
      <c r="A204" s="737" t="s">
        <v>4147</v>
      </c>
      <c r="B204" s="738" t="s">
        <v>4148</v>
      </c>
      <c r="C204" s="738" t="s">
        <v>566</v>
      </c>
      <c r="D204" s="738" t="s">
        <v>4116</v>
      </c>
      <c r="E204" s="738" t="s">
        <v>4144</v>
      </c>
      <c r="F204" s="738" t="s">
        <v>4217</v>
      </c>
      <c r="G204" s="738" t="s">
        <v>4218</v>
      </c>
      <c r="H204" s="741">
        <v>3</v>
      </c>
      <c r="I204" s="741">
        <v>1818</v>
      </c>
      <c r="J204" s="738"/>
      <c r="K204" s="738">
        <v>606</v>
      </c>
      <c r="L204" s="741"/>
      <c r="M204" s="741"/>
      <c r="N204" s="738"/>
      <c r="O204" s="738"/>
      <c r="P204" s="741"/>
      <c r="Q204" s="741"/>
      <c r="R204" s="754"/>
      <c r="S204" s="742"/>
    </row>
    <row r="205" spans="1:19" ht="14.4" customHeight="1" x14ac:dyDescent="0.3">
      <c r="A205" s="737" t="s">
        <v>4147</v>
      </c>
      <c r="B205" s="738" t="s">
        <v>4148</v>
      </c>
      <c r="C205" s="738" t="s">
        <v>566</v>
      </c>
      <c r="D205" s="738" t="s">
        <v>4116</v>
      </c>
      <c r="E205" s="738" t="s">
        <v>4144</v>
      </c>
      <c r="F205" s="738" t="s">
        <v>4221</v>
      </c>
      <c r="G205" s="738" t="s">
        <v>4222</v>
      </c>
      <c r="H205" s="741">
        <v>65</v>
      </c>
      <c r="I205" s="741">
        <v>10725</v>
      </c>
      <c r="J205" s="738">
        <v>0.56629177886900051</v>
      </c>
      <c r="K205" s="738">
        <v>165</v>
      </c>
      <c r="L205" s="741">
        <v>107</v>
      </c>
      <c r="M205" s="741">
        <v>18939</v>
      </c>
      <c r="N205" s="738">
        <v>1</v>
      </c>
      <c r="O205" s="738">
        <v>177</v>
      </c>
      <c r="P205" s="741">
        <v>31</v>
      </c>
      <c r="Q205" s="741">
        <v>5487</v>
      </c>
      <c r="R205" s="754">
        <v>0.28971962616822428</v>
      </c>
      <c r="S205" s="742">
        <v>177</v>
      </c>
    </row>
    <row r="206" spans="1:19" ht="14.4" customHeight="1" x14ac:dyDescent="0.3">
      <c r="A206" s="737" t="s">
        <v>4147</v>
      </c>
      <c r="B206" s="738" t="s">
        <v>4148</v>
      </c>
      <c r="C206" s="738" t="s">
        <v>566</v>
      </c>
      <c r="D206" s="738" t="s">
        <v>4117</v>
      </c>
      <c r="E206" s="738" t="s">
        <v>4144</v>
      </c>
      <c r="F206" s="738" t="s">
        <v>4199</v>
      </c>
      <c r="G206" s="738" t="s">
        <v>4200</v>
      </c>
      <c r="H206" s="741">
        <v>2</v>
      </c>
      <c r="I206" s="741">
        <v>470</v>
      </c>
      <c r="J206" s="738"/>
      <c r="K206" s="738">
        <v>235</v>
      </c>
      <c r="L206" s="741"/>
      <c r="M206" s="741"/>
      <c r="N206" s="738"/>
      <c r="O206" s="738"/>
      <c r="P206" s="741"/>
      <c r="Q206" s="741"/>
      <c r="R206" s="754"/>
      <c r="S206" s="742"/>
    </row>
    <row r="207" spans="1:19" ht="14.4" customHeight="1" x14ac:dyDescent="0.3">
      <c r="A207" s="737" t="s">
        <v>4147</v>
      </c>
      <c r="B207" s="738" t="s">
        <v>4148</v>
      </c>
      <c r="C207" s="738" t="s">
        <v>566</v>
      </c>
      <c r="D207" s="738" t="s">
        <v>4118</v>
      </c>
      <c r="E207" s="738" t="s">
        <v>4144</v>
      </c>
      <c r="F207" s="738" t="s">
        <v>4199</v>
      </c>
      <c r="G207" s="738" t="s">
        <v>4200</v>
      </c>
      <c r="H207" s="741"/>
      <c r="I207" s="741"/>
      <c r="J207" s="738"/>
      <c r="K207" s="738"/>
      <c r="L207" s="741"/>
      <c r="M207" s="741"/>
      <c r="N207" s="738"/>
      <c r="O207" s="738"/>
      <c r="P207" s="741">
        <v>8</v>
      </c>
      <c r="Q207" s="741">
        <v>2008</v>
      </c>
      <c r="R207" s="754"/>
      <c r="S207" s="742">
        <v>251</v>
      </c>
    </row>
    <row r="208" spans="1:19" ht="14.4" customHeight="1" x14ac:dyDescent="0.3">
      <c r="A208" s="737" t="s">
        <v>4147</v>
      </c>
      <c r="B208" s="738" t="s">
        <v>4148</v>
      </c>
      <c r="C208" s="738" t="s">
        <v>566</v>
      </c>
      <c r="D208" s="738" t="s">
        <v>4119</v>
      </c>
      <c r="E208" s="738" t="s">
        <v>4144</v>
      </c>
      <c r="F208" s="738" t="s">
        <v>4199</v>
      </c>
      <c r="G208" s="738" t="s">
        <v>4200</v>
      </c>
      <c r="H208" s="741"/>
      <c r="I208" s="741"/>
      <c r="J208" s="738"/>
      <c r="K208" s="738"/>
      <c r="L208" s="741"/>
      <c r="M208" s="741"/>
      <c r="N208" s="738"/>
      <c r="O208" s="738"/>
      <c r="P208" s="741">
        <v>6</v>
      </c>
      <c r="Q208" s="741">
        <v>1506</v>
      </c>
      <c r="R208" s="754"/>
      <c r="S208" s="742">
        <v>251</v>
      </c>
    </row>
    <row r="209" spans="1:19" ht="14.4" customHeight="1" x14ac:dyDescent="0.3">
      <c r="A209" s="737" t="s">
        <v>4147</v>
      </c>
      <c r="B209" s="738" t="s">
        <v>4148</v>
      </c>
      <c r="C209" s="738" t="s">
        <v>566</v>
      </c>
      <c r="D209" s="738" t="s">
        <v>4120</v>
      </c>
      <c r="E209" s="738" t="s">
        <v>4144</v>
      </c>
      <c r="F209" s="738" t="s">
        <v>4199</v>
      </c>
      <c r="G209" s="738" t="s">
        <v>4200</v>
      </c>
      <c r="H209" s="741"/>
      <c r="I209" s="741"/>
      <c r="J209" s="738"/>
      <c r="K209" s="738"/>
      <c r="L209" s="741"/>
      <c r="M209" s="741"/>
      <c r="N209" s="738"/>
      <c r="O209" s="738"/>
      <c r="P209" s="741">
        <v>8</v>
      </c>
      <c r="Q209" s="741">
        <v>2008</v>
      </c>
      <c r="R209" s="754"/>
      <c r="S209" s="742">
        <v>251</v>
      </c>
    </row>
    <row r="210" spans="1:19" ht="14.4" customHeight="1" x14ac:dyDescent="0.3">
      <c r="A210" s="737" t="s">
        <v>4147</v>
      </c>
      <c r="B210" s="738" t="s">
        <v>4148</v>
      </c>
      <c r="C210" s="738" t="s">
        <v>566</v>
      </c>
      <c r="D210" s="738" t="s">
        <v>2235</v>
      </c>
      <c r="E210" s="738" t="s">
        <v>4144</v>
      </c>
      <c r="F210" s="738" t="s">
        <v>4199</v>
      </c>
      <c r="G210" s="738" t="s">
        <v>4200</v>
      </c>
      <c r="H210" s="741">
        <v>55</v>
      </c>
      <c r="I210" s="741">
        <v>12925</v>
      </c>
      <c r="J210" s="738">
        <v>1.6610975453026604</v>
      </c>
      <c r="K210" s="738">
        <v>235</v>
      </c>
      <c r="L210" s="741">
        <v>31</v>
      </c>
      <c r="M210" s="741">
        <v>7781</v>
      </c>
      <c r="N210" s="738">
        <v>1</v>
      </c>
      <c r="O210" s="738">
        <v>251</v>
      </c>
      <c r="P210" s="741">
        <v>5</v>
      </c>
      <c r="Q210" s="741">
        <v>1255</v>
      </c>
      <c r="R210" s="754">
        <v>0.16129032258064516</v>
      </c>
      <c r="S210" s="742">
        <v>251</v>
      </c>
    </row>
    <row r="211" spans="1:19" ht="14.4" customHeight="1" x14ac:dyDescent="0.3">
      <c r="A211" s="737" t="s">
        <v>4147</v>
      </c>
      <c r="B211" s="738" t="s">
        <v>4148</v>
      </c>
      <c r="C211" s="738" t="s">
        <v>566</v>
      </c>
      <c r="D211" s="738" t="s">
        <v>2236</v>
      </c>
      <c r="E211" s="738" t="s">
        <v>4144</v>
      </c>
      <c r="F211" s="738" t="s">
        <v>4193</v>
      </c>
      <c r="G211" s="738" t="s">
        <v>4194</v>
      </c>
      <c r="H211" s="741">
        <v>8</v>
      </c>
      <c r="I211" s="741">
        <v>280</v>
      </c>
      <c r="J211" s="738">
        <v>0.47297297297297297</v>
      </c>
      <c r="K211" s="738">
        <v>35</v>
      </c>
      <c r="L211" s="741">
        <v>16</v>
      </c>
      <c r="M211" s="741">
        <v>592</v>
      </c>
      <c r="N211" s="738">
        <v>1</v>
      </c>
      <c r="O211" s="738">
        <v>37</v>
      </c>
      <c r="P211" s="741">
        <v>9</v>
      </c>
      <c r="Q211" s="741">
        <v>333</v>
      </c>
      <c r="R211" s="754">
        <v>0.5625</v>
      </c>
      <c r="S211" s="742">
        <v>37</v>
      </c>
    </row>
    <row r="212" spans="1:19" ht="14.4" customHeight="1" x14ac:dyDescent="0.3">
      <c r="A212" s="737" t="s">
        <v>4147</v>
      </c>
      <c r="B212" s="738" t="s">
        <v>4148</v>
      </c>
      <c r="C212" s="738" t="s">
        <v>566</v>
      </c>
      <c r="D212" s="738" t="s">
        <v>2236</v>
      </c>
      <c r="E212" s="738" t="s">
        <v>4144</v>
      </c>
      <c r="F212" s="738" t="s">
        <v>4199</v>
      </c>
      <c r="G212" s="738" t="s">
        <v>4200</v>
      </c>
      <c r="H212" s="741">
        <v>143</v>
      </c>
      <c r="I212" s="741">
        <v>33605</v>
      </c>
      <c r="J212" s="738">
        <v>0.36580454139725255</v>
      </c>
      <c r="K212" s="738">
        <v>235</v>
      </c>
      <c r="L212" s="741">
        <v>366</v>
      </c>
      <c r="M212" s="741">
        <v>91866</v>
      </c>
      <c r="N212" s="738">
        <v>1</v>
      </c>
      <c r="O212" s="738">
        <v>251</v>
      </c>
      <c r="P212" s="741">
        <v>155</v>
      </c>
      <c r="Q212" s="741">
        <v>38905</v>
      </c>
      <c r="R212" s="754">
        <v>0.42349726775956287</v>
      </c>
      <c r="S212" s="742">
        <v>251</v>
      </c>
    </row>
    <row r="213" spans="1:19" ht="14.4" customHeight="1" x14ac:dyDescent="0.3">
      <c r="A213" s="737" t="s">
        <v>4147</v>
      </c>
      <c r="B213" s="738" t="s">
        <v>4148</v>
      </c>
      <c r="C213" s="738" t="s">
        <v>566</v>
      </c>
      <c r="D213" s="738" t="s">
        <v>2237</v>
      </c>
      <c r="E213" s="738" t="s">
        <v>4144</v>
      </c>
      <c r="F213" s="738" t="s">
        <v>4193</v>
      </c>
      <c r="G213" s="738" t="s">
        <v>4194</v>
      </c>
      <c r="H213" s="741">
        <v>6</v>
      </c>
      <c r="I213" s="741">
        <v>210</v>
      </c>
      <c r="J213" s="738">
        <v>1.4189189189189189</v>
      </c>
      <c r="K213" s="738">
        <v>35</v>
      </c>
      <c r="L213" s="741">
        <v>4</v>
      </c>
      <c r="M213" s="741">
        <v>148</v>
      </c>
      <c r="N213" s="738">
        <v>1</v>
      </c>
      <c r="O213" s="738">
        <v>37</v>
      </c>
      <c r="P213" s="741">
        <v>7</v>
      </c>
      <c r="Q213" s="741">
        <v>259</v>
      </c>
      <c r="R213" s="754">
        <v>1.75</v>
      </c>
      <c r="S213" s="742">
        <v>37</v>
      </c>
    </row>
    <row r="214" spans="1:19" ht="14.4" customHeight="1" x14ac:dyDescent="0.3">
      <c r="A214" s="737" t="s">
        <v>4147</v>
      </c>
      <c r="B214" s="738" t="s">
        <v>4148</v>
      </c>
      <c r="C214" s="738" t="s">
        <v>566</v>
      </c>
      <c r="D214" s="738" t="s">
        <v>2237</v>
      </c>
      <c r="E214" s="738" t="s">
        <v>4144</v>
      </c>
      <c r="F214" s="738" t="s">
        <v>4199</v>
      </c>
      <c r="G214" s="738" t="s">
        <v>4200</v>
      </c>
      <c r="H214" s="741">
        <v>188</v>
      </c>
      <c r="I214" s="741">
        <v>44180</v>
      </c>
      <c r="J214" s="738">
        <v>0.85444629249990334</v>
      </c>
      <c r="K214" s="738">
        <v>235</v>
      </c>
      <c r="L214" s="741">
        <v>206</v>
      </c>
      <c r="M214" s="741">
        <v>51706</v>
      </c>
      <c r="N214" s="738">
        <v>1</v>
      </c>
      <c r="O214" s="738">
        <v>251</v>
      </c>
      <c r="P214" s="741">
        <v>345</v>
      </c>
      <c r="Q214" s="741">
        <v>86595</v>
      </c>
      <c r="R214" s="754">
        <v>1.674757281553398</v>
      </c>
      <c r="S214" s="742">
        <v>251</v>
      </c>
    </row>
    <row r="215" spans="1:19" ht="14.4" customHeight="1" x14ac:dyDescent="0.3">
      <c r="A215" s="737" t="s">
        <v>4147</v>
      </c>
      <c r="B215" s="738" t="s">
        <v>4148</v>
      </c>
      <c r="C215" s="738" t="s">
        <v>566</v>
      </c>
      <c r="D215" s="738" t="s">
        <v>2238</v>
      </c>
      <c r="E215" s="738" t="s">
        <v>4149</v>
      </c>
      <c r="F215" s="738" t="s">
        <v>4152</v>
      </c>
      <c r="G215" s="738" t="s">
        <v>4153</v>
      </c>
      <c r="H215" s="741">
        <v>1.9</v>
      </c>
      <c r="I215" s="741">
        <v>286.89999999999998</v>
      </c>
      <c r="J215" s="738">
        <v>1</v>
      </c>
      <c r="K215" s="738">
        <v>151</v>
      </c>
      <c r="L215" s="741">
        <v>1.9</v>
      </c>
      <c r="M215" s="741">
        <v>286.89999999999998</v>
      </c>
      <c r="N215" s="738">
        <v>1</v>
      </c>
      <c r="O215" s="738">
        <v>151</v>
      </c>
      <c r="P215" s="741">
        <v>2.2999999999999998</v>
      </c>
      <c r="Q215" s="741">
        <v>347.3</v>
      </c>
      <c r="R215" s="754">
        <v>1.2105263157894739</v>
      </c>
      <c r="S215" s="742">
        <v>151.00000000000003</v>
      </c>
    </row>
    <row r="216" spans="1:19" ht="14.4" customHeight="1" x14ac:dyDescent="0.3">
      <c r="A216" s="737" t="s">
        <v>4147</v>
      </c>
      <c r="B216" s="738" t="s">
        <v>4148</v>
      </c>
      <c r="C216" s="738" t="s">
        <v>566</v>
      </c>
      <c r="D216" s="738" t="s">
        <v>2238</v>
      </c>
      <c r="E216" s="738" t="s">
        <v>4149</v>
      </c>
      <c r="F216" s="738" t="s">
        <v>4154</v>
      </c>
      <c r="G216" s="738" t="s">
        <v>4155</v>
      </c>
      <c r="H216" s="741">
        <v>0.1</v>
      </c>
      <c r="I216" s="741">
        <v>13.06</v>
      </c>
      <c r="J216" s="738"/>
      <c r="K216" s="738">
        <v>130.6</v>
      </c>
      <c r="L216" s="741"/>
      <c r="M216" s="741"/>
      <c r="N216" s="738"/>
      <c r="O216" s="738"/>
      <c r="P216" s="741"/>
      <c r="Q216" s="741"/>
      <c r="R216" s="754"/>
      <c r="S216" s="742"/>
    </row>
    <row r="217" spans="1:19" ht="14.4" customHeight="1" x14ac:dyDescent="0.3">
      <c r="A217" s="737" t="s">
        <v>4147</v>
      </c>
      <c r="B217" s="738" t="s">
        <v>4148</v>
      </c>
      <c r="C217" s="738" t="s">
        <v>566</v>
      </c>
      <c r="D217" s="738" t="s">
        <v>2238</v>
      </c>
      <c r="E217" s="738" t="s">
        <v>4149</v>
      </c>
      <c r="F217" s="738" t="s">
        <v>4156</v>
      </c>
      <c r="G217" s="738" t="s">
        <v>4157</v>
      </c>
      <c r="H217" s="741">
        <v>4.2</v>
      </c>
      <c r="I217" s="741">
        <v>1064.9099999999999</v>
      </c>
      <c r="J217" s="738">
        <v>0.74997359024740629</v>
      </c>
      <c r="K217" s="738">
        <v>253.54999999999995</v>
      </c>
      <c r="L217" s="741">
        <v>5.6</v>
      </c>
      <c r="M217" s="741">
        <v>1419.9300000000003</v>
      </c>
      <c r="N217" s="738">
        <v>1</v>
      </c>
      <c r="O217" s="738">
        <v>253.55892857142865</v>
      </c>
      <c r="P217" s="741">
        <v>4.2</v>
      </c>
      <c r="Q217" s="741">
        <v>1064.9099999999999</v>
      </c>
      <c r="R217" s="754">
        <v>0.74997359024740629</v>
      </c>
      <c r="S217" s="742">
        <v>253.54999999999995</v>
      </c>
    </row>
    <row r="218" spans="1:19" ht="14.4" customHeight="1" x14ac:dyDescent="0.3">
      <c r="A218" s="737" t="s">
        <v>4147</v>
      </c>
      <c r="B218" s="738" t="s">
        <v>4148</v>
      </c>
      <c r="C218" s="738" t="s">
        <v>566</v>
      </c>
      <c r="D218" s="738" t="s">
        <v>2238</v>
      </c>
      <c r="E218" s="738" t="s">
        <v>4149</v>
      </c>
      <c r="F218" s="738" t="s">
        <v>4158</v>
      </c>
      <c r="G218" s="738" t="s">
        <v>2129</v>
      </c>
      <c r="H218" s="741">
        <v>0.5</v>
      </c>
      <c r="I218" s="741">
        <v>30.7</v>
      </c>
      <c r="J218" s="738">
        <v>5</v>
      </c>
      <c r="K218" s="738">
        <v>61.4</v>
      </c>
      <c r="L218" s="741">
        <v>0.1</v>
      </c>
      <c r="M218" s="741">
        <v>6.14</v>
      </c>
      <c r="N218" s="738">
        <v>1</v>
      </c>
      <c r="O218" s="738">
        <v>61.399999999999991</v>
      </c>
      <c r="P218" s="741"/>
      <c r="Q218" s="741"/>
      <c r="R218" s="754"/>
      <c r="S218" s="742"/>
    </row>
    <row r="219" spans="1:19" ht="14.4" customHeight="1" x14ac:dyDescent="0.3">
      <c r="A219" s="737" t="s">
        <v>4147</v>
      </c>
      <c r="B219" s="738" t="s">
        <v>4148</v>
      </c>
      <c r="C219" s="738" t="s">
        <v>566</v>
      </c>
      <c r="D219" s="738" t="s">
        <v>2238</v>
      </c>
      <c r="E219" s="738" t="s">
        <v>4149</v>
      </c>
      <c r="F219" s="738" t="s">
        <v>4159</v>
      </c>
      <c r="G219" s="738" t="s">
        <v>610</v>
      </c>
      <c r="H219" s="741">
        <v>19</v>
      </c>
      <c r="I219" s="741">
        <v>261.06</v>
      </c>
      <c r="J219" s="738">
        <v>1.4615384615384615</v>
      </c>
      <c r="K219" s="738">
        <v>13.74</v>
      </c>
      <c r="L219" s="741">
        <v>13</v>
      </c>
      <c r="M219" s="741">
        <v>178.62</v>
      </c>
      <c r="N219" s="738">
        <v>1</v>
      </c>
      <c r="O219" s="738">
        <v>13.74</v>
      </c>
      <c r="P219" s="741">
        <v>6</v>
      </c>
      <c r="Q219" s="741">
        <v>82.44</v>
      </c>
      <c r="R219" s="754">
        <v>0.46153846153846151</v>
      </c>
      <c r="S219" s="742">
        <v>13.74</v>
      </c>
    </row>
    <row r="220" spans="1:19" ht="14.4" customHeight="1" x14ac:dyDescent="0.3">
      <c r="A220" s="737" t="s">
        <v>4147</v>
      </c>
      <c r="B220" s="738" t="s">
        <v>4148</v>
      </c>
      <c r="C220" s="738" t="s">
        <v>566</v>
      </c>
      <c r="D220" s="738" t="s">
        <v>2238</v>
      </c>
      <c r="E220" s="738" t="s">
        <v>4149</v>
      </c>
      <c r="F220" s="738" t="s">
        <v>4162</v>
      </c>
      <c r="G220" s="738" t="s">
        <v>4163</v>
      </c>
      <c r="H220" s="741">
        <v>0.4</v>
      </c>
      <c r="I220" s="741">
        <v>64.16</v>
      </c>
      <c r="J220" s="738">
        <v>1.8124293785310734</v>
      </c>
      <c r="K220" s="738">
        <v>160.39999999999998</v>
      </c>
      <c r="L220" s="741">
        <v>0.2</v>
      </c>
      <c r="M220" s="741">
        <v>35.4</v>
      </c>
      <c r="N220" s="738">
        <v>1</v>
      </c>
      <c r="O220" s="738">
        <v>176.99999999999997</v>
      </c>
      <c r="P220" s="741"/>
      <c r="Q220" s="741"/>
      <c r="R220" s="754"/>
      <c r="S220" s="742"/>
    </row>
    <row r="221" spans="1:19" ht="14.4" customHeight="1" x14ac:dyDescent="0.3">
      <c r="A221" s="737" t="s">
        <v>4147</v>
      </c>
      <c r="B221" s="738" t="s">
        <v>4148</v>
      </c>
      <c r="C221" s="738" t="s">
        <v>566</v>
      </c>
      <c r="D221" s="738" t="s">
        <v>2238</v>
      </c>
      <c r="E221" s="738" t="s">
        <v>4149</v>
      </c>
      <c r="F221" s="738" t="s">
        <v>4164</v>
      </c>
      <c r="G221" s="738" t="s">
        <v>1042</v>
      </c>
      <c r="H221" s="741"/>
      <c r="I221" s="741"/>
      <c r="J221" s="738"/>
      <c r="K221" s="738"/>
      <c r="L221" s="741">
        <v>0.2</v>
      </c>
      <c r="M221" s="741">
        <v>15.6</v>
      </c>
      <c r="N221" s="738">
        <v>1</v>
      </c>
      <c r="O221" s="738">
        <v>78</v>
      </c>
      <c r="P221" s="741"/>
      <c r="Q221" s="741"/>
      <c r="R221" s="754"/>
      <c r="S221" s="742"/>
    </row>
    <row r="222" spans="1:19" ht="14.4" customHeight="1" x14ac:dyDescent="0.3">
      <c r="A222" s="737" t="s">
        <v>4147</v>
      </c>
      <c r="B222" s="738" t="s">
        <v>4148</v>
      </c>
      <c r="C222" s="738" t="s">
        <v>566</v>
      </c>
      <c r="D222" s="738" t="s">
        <v>2238</v>
      </c>
      <c r="E222" s="738" t="s">
        <v>4149</v>
      </c>
      <c r="F222" s="738" t="s">
        <v>4165</v>
      </c>
      <c r="G222" s="738" t="s">
        <v>778</v>
      </c>
      <c r="H222" s="741"/>
      <c r="I222" s="741"/>
      <c r="J222" s="738"/>
      <c r="K222" s="738"/>
      <c r="L222" s="741">
        <v>0.1</v>
      </c>
      <c r="M222" s="741">
        <v>7.07</v>
      </c>
      <c r="N222" s="738">
        <v>1</v>
      </c>
      <c r="O222" s="738">
        <v>70.7</v>
      </c>
      <c r="P222" s="741">
        <v>0.9</v>
      </c>
      <c r="Q222" s="741">
        <v>63.63</v>
      </c>
      <c r="R222" s="754">
        <v>9</v>
      </c>
      <c r="S222" s="742">
        <v>70.7</v>
      </c>
    </row>
    <row r="223" spans="1:19" ht="14.4" customHeight="1" x14ac:dyDescent="0.3">
      <c r="A223" s="737" t="s">
        <v>4147</v>
      </c>
      <c r="B223" s="738" t="s">
        <v>4148</v>
      </c>
      <c r="C223" s="738" t="s">
        <v>566</v>
      </c>
      <c r="D223" s="738" t="s">
        <v>2238</v>
      </c>
      <c r="E223" s="738" t="s">
        <v>4149</v>
      </c>
      <c r="F223" s="738" t="s">
        <v>4166</v>
      </c>
      <c r="G223" s="738" t="s">
        <v>4167</v>
      </c>
      <c r="H223" s="741"/>
      <c r="I223" s="741"/>
      <c r="J223" s="738"/>
      <c r="K223" s="738"/>
      <c r="L223" s="741"/>
      <c r="M223" s="741"/>
      <c r="N223" s="738"/>
      <c r="O223" s="738"/>
      <c r="P223" s="741">
        <v>0.1</v>
      </c>
      <c r="Q223" s="741">
        <v>6.97</v>
      </c>
      <c r="R223" s="754"/>
      <c r="S223" s="742">
        <v>69.699999999999989</v>
      </c>
    </row>
    <row r="224" spans="1:19" ht="14.4" customHeight="1" x14ac:dyDescent="0.3">
      <c r="A224" s="737" t="s">
        <v>4147</v>
      </c>
      <c r="B224" s="738" t="s">
        <v>4148</v>
      </c>
      <c r="C224" s="738" t="s">
        <v>566</v>
      </c>
      <c r="D224" s="738" t="s">
        <v>2238</v>
      </c>
      <c r="E224" s="738" t="s">
        <v>4149</v>
      </c>
      <c r="F224" s="738" t="s">
        <v>4168</v>
      </c>
      <c r="G224" s="738" t="s">
        <v>1155</v>
      </c>
      <c r="H224" s="741">
        <v>0.60000000000000009</v>
      </c>
      <c r="I224" s="741">
        <v>353.73</v>
      </c>
      <c r="J224" s="738">
        <v>0.90700000000000003</v>
      </c>
      <c r="K224" s="738">
        <v>589.54999999999995</v>
      </c>
      <c r="L224" s="741">
        <v>0.60000000000000009</v>
      </c>
      <c r="M224" s="741">
        <v>390</v>
      </c>
      <c r="N224" s="738">
        <v>1</v>
      </c>
      <c r="O224" s="738">
        <v>649.99999999999989</v>
      </c>
      <c r="P224" s="741">
        <v>0.8</v>
      </c>
      <c r="Q224" s="741">
        <v>520</v>
      </c>
      <c r="R224" s="754">
        <v>1.3333333333333333</v>
      </c>
      <c r="S224" s="742">
        <v>650</v>
      </c>
    </row>
    <row r="225" spans="1:19" ht="14.4" customHeight="1" x14ac:dyDescent="0.3">
      <c r="A225" s="737" t="s">
        <v>4147</v>
      </c>
      <c r="B225" s="738" t="s">
        <v>4148</v>
      </c>
      <c r="C225" s="738" t="s">
        <v>566</v>
      </c>
      <c r="D225" s="738" t="s">
        <v>2238</v>
      </c>
      <c r="E225" s="738" t="s">
        <v>4149</v>
      </c>
      <c r="F225" s="738" t="s">
        <v>4169</v>
      </c>
      <c r="G225" s="738" t="s">
        <v>4170</v>
      </c>
      <c r="H225" s="741">
        <v>8</v>
      </c>
      <c r="I225" s="741">
        <v>169.04</v>
      </c>
      <c r="J225" s="738">
        <v>4</v>
      </c>
      <c r="K225" s="738">
        <v>21.13</v>
      </c>
      <c r="L225" s="741">
        <v>2</v>
      </c>
      <c r="M225" s="741">
        <v>42.26</v>
      </c>
      <c r="N225" s="738">
        <v>1</v>
      </c>
      <c r="O225" s="738">
        <v>21.13</v>
      </c>
      <c r="P225" s="741"/>
      <c r="Q225" s="741"/>
      <c r="R225" s="754"/>
      <c r="S225" s="742"/>
    </row>
    <row r="226" spans="1:19" ht="14.4" customHeight="1" x14ac:dyDescent="0.3">
      <c r="A226" s="737" t="s">
        <v>4147</v>
      </c>
      <c r="B226" s="738" t="s">
        <v>4148</v>
      </c>
      <c r="C226" s="738" t="s">
        <v>566</v>
      </c>
      <c r="D226" s="738" t="s">
        <v>2238</v>
      </c>
      <c r="E226" s="738" t="s">
        <v>4149</v>
      </c>
      <c r="F226" s="738" t="s">
        <v>4173</v>
      </c>
      <c r="G226" s="738" t="s">
        <v>590</v>
      </c>
      <c r="H226" s="741">
        <v>0.02</v>
      </c>
      <c r="I226" s="741">
        <v>3.61</v>
      </c>
      <c r="J226" s="738">
        <v>1.4855967078189298</v>
      </c>
      <c r="K226" s="738">
        <v>180.5</v>
      </c>
      <c r="L226" s="741">
        <v>0.02</v>
      </c>
      <c r="M226" s="741">
        <v>2.4300000000000002</v>
      </c>
      <c r="N226" s="738">
        <v>1</v>
      </c>
      <c r="O226" s="738">
        <v>121.5</v>
      </c>
      <c r="P226" s="741"/>
      <c r="Q226" s="741"/>
      <c r="R226" s="754"/>
      <c r="S226" s="742"/>
    </row>
    <row r="227" spans="1:19" ht="14.4" customHeight="1" x14ac:dyDescent="0.3">
      <c r="A227" s="737" t="s">
        <v>4147</v>
      </c>
      <c r="B227" s="738" t="s">
        <v>4148</v>
      </c>
      <c r="C227" s="738" t="s">
        <v>566</v>
      </c>
      <c r="D227" s="738" t="s">
        <v>2238</v>
      </c>
      <c r="E227" s="738" t="s">
        <v>4149</v>
      </c>
      <c r="F227" s="738" t="s">
        <v>4174</v>
      </c>
      <c r="G227" s="738" t="s">
        <v>590</v>
      </c>
      <c r="H227" s="741">
        <v>0.15</v>
      </c>
      <c r="I227" s="741">
        <v>44.75</v>
      </c>
      <c r="J227" s="738">
        <v>7.4335548172757484</v>
      </c>
      <c r="K227" s="738">
        <v>298.33333333333337</v>
      </c>
      <c r="L227" s="741">
        <v>0.03</v>
      </c>
      <c r="M227" s="741">
        <v>6.02</v>
      </c>
      <c r="N227" s="738">
        <v>1</v>
      </c>
      <c r="O227" s="738">
        <v>200.66666666666666</v>
      </c>
      <c r="P227" s="741"/>
      <c r="Q227" s="741"/>
      <c r="R227" s="754"/>
      <c r="S227" s="742"/>
    </row>
    <row r="228" spans="1:19" ht="14.4" customHeight="1" x14ac:dyDescent="0.3">
      <c r="A228" s="737" t="s">
        <v>4147</v>
      </c>
      <c r="B228" s="738" t="s">
        <v>4148</v>
      </c>
      <c r="C228" s="738" t="s">
        <v>566</v>
      </c>
      <c r="D228" s="738" t="s">
        <v>2238</v>
      </c>
      <c r="E228" s="738" t="s">
        <v>4149</v>
      </c>
      <c r="F228" s="738" t="s">
        <v>4175</v>
      </c>
      <c r="G228" s="738" t="s">
        <v>590</v>
      </c>
      <c r="H228" s="741">
        <v>1.35</v>
      </c>
      <c r="I228" s="741">
        <v>488.15999999999997</v>
      </c>
      <c r="J228" s="738">
        <v>0.77122138489975822</v>
      </c>
      <c r="K228" s="738">
        <v>361.59999999999997</v>
      </c>
      <c r="L228" s="741">
        <v>2.5999999999999996</v>
      </c>
      <c r="M228" s="741">
        <v>632.97</v>
      </c>
      <c r="N228" s="738">
        <v>1</v>
      </c>
      <c r="O228" s="738">
        <v>243.45000000000005</v>
      </c>
      <c r="P228" s="741">
        <v>1.7000000000000002</v>
      </c>
      <c r="Q228" s="741">
        <v>413.78000000000003</v>
      </c>
      <c r="R228" s="754">
        <v>0.65371186628118239</v>
      </c>
      <c r="S228" s="742">
        <v>243.4</v>
      </c>
    </row>
    <row r="229" spans="1:19" ht="14.4" customHeight="1" x14ac:dyDescent="0.3">
      <c r="A229" s="737" t="s">
        <v>4147</v>
      </c>
      <c r="B229" s="738" t="s">
        <v>4148</v>
      </c>
      <c r="C229" s="738" t="s">
        <v>566</v>
      </c>
      <c r="D229" s="738" t="s">
        <v>2238</v>
      </c>
      <c r="E229" s="738" t="s">
        <v>4149</v>
      </c>
      <c r="F229" s="738" t="s">
        <v>4176</v>
      </c>
      <c r="G229" s="738" t="s">
        <v>2186</v>
      </c>
      <c r="H229" s="741">
        <v>0.30000000000000004</v>
      </c>
      <c r="I229" s="741">
        <v>11.25</v>
      </c>
      <c r="J229" s="738">
        <v>1</v>
      </c>
      <c r="K229" s="738">
        <v>37.499999999999993</v>
      </c>
      <c r="L229" s="741">
        <v>0.30000000000000004</v>
      </c>
      <c r="M229" s="741">
        <v>11.25</v>
      </c>
      <c r="N229" s="738">
        <v>1</v>
      </c>
      <c r="O229" s="738">
        <v>37.499999999999993</v>
      </c>
      <c r="P229" s="741">
        <v>0.4</v>
      </c>
      <c r="Q229" s="741">
        <v>15</v>
      </c>
      <c r="R229" s="754">
        <v>1.3333333333333333</v>
      </c>
      <c r="S229" s="742">
        <v>37.5</v>
      </c>
    </row>
    <row r="230" spans="1:19" ht="14.4" customHeight="1" x14ac:dyDescent="0.3">
      <c r="A230" s="737" t="s">
        <v>4147</v>
      </c>
      <c r="B230" s="738" t="s">
        <v>4148</v>
      </c>
      <c r="C230" s="738" t="s">
        <v>566</v>
      </c>
      <c r="D230" s="738" t="s">
        <v>2238</v>
      </c>
      <c r="E230" s="738" t="s">
        <v>4149</v>
      </c>
      <c r="F230" s="738" t="s">
        <v>4177</v>
      </c>
      <c r="G230" s="738" t="s">
        <v>1791</v>
      </c>
      <c r="H230" s="741">
        <v>0.2</v>
      </c>
      <c r="I230" s="741">
        <v>113.3</v>
      </c>
      <c r="J230" s="738"/>
      <c r="K230" s="738">
        <v>566.5</v>
      </c>
      <c r="L230" s="741"/>
      <c r="M230" s="741"/>
      <c r="N230" s="738"/>
      <c r="O230" s="738"/>
      <c r="P230" s="741"/>
      <c r="Q230" s="741"/>
      <c r="R230" s="754"/>
      <c r="S230" s="742"/>
    </row>
    <row r="231" spans="1:19" ht="14.4" customHeight="1" x14ac:dyDescent="0.3">
      <c r="A231" s="737" t="s">
        <v>4147</v>
      </c>
      <c r="B231" s="738" t="s">
        <v>4148</v>
      </c>
      <c r="C231" s="738" t="s">
        <v>566</v>
      </c>
      <c r="D231" s="738" t="s">
        <v>2238</v>
      </c>
      <c r="E231" s="738" t="s">
        <v>4178</v>
      </c>
      <c r="F231" s="738" t="s">
        <v>4181</v>
      </c>
      <c r="G231" s="738" t="s">
        <v>4182</v>
      </c>
      <c r="H231" s="741"/>
      <c r="I231" s="741"/>
      <c r="J231" s="738"/>
      <c r="K231" s="738"/>
      <c r="L231" s="741">
        <v>6</v>
      </c>
      <c r="M231" s="741">
        <v>1455.84</v>
      </c>
      <c r="N231" s="738">
        <v>1</v>
      </c>
      <c r="O231" s="738">
        <v>242.64</v>
      </c>
      <c r="P231" s="741">
        <v>3</v>
      </c>
      <c r="Q231" s="741">
        <v>727.92</v>
      </c>
      <c r="R231" s="754">
        <v>0.5</v>
      </c>
      <c r="S231" s="742">
        <v>242.64</v>
      </c>
    </row>
    <row r="232" spans="1:19" ht="14.4" customHeight="1" x14ac:dyDescent="0.3">
      <c r="A232" s="737" t="s">
        <v>4147</v>
      </c>
      <c r="B232" s="738" t="s">
        <v>4148</v>
      </c>
      <c r="C232" s="738" t="s">
        <v>566</v>
      </c>
      <c r="D232" s="738" t="s">
        <v>2238</v>
      </c>
      <c r="E232" s="738" t="s">
        <v>4178</v>
      </c>
      <c r="F232" s="738" t="s">
        <v>4183</v>
      </c>
      <c r="G232" s="738" t="s">
        <v>4184</v>
      </c>
      <c r="H232" s="741"/>
      <c r="I232" s="741"/>
      <c r="J232" s="738"/>
      <c r="K232" s="738"/>
      <c r="L232" s="741">
        <v>2</v>
      </c>
      <c r="M232" s="741">
        <v>485.28</v>
      </c>
      <c r="N232" s="738">
        <v>1</v>
      </c>
      <c r="O232" s="738">
        <v>242.64</v>
      </c>
      <c r="P232" s="741"/>
      <c r="Q232" s="741"/>
      <c r="R232" s="754"/>
      <c r="S232" s="742"/>
    </row>
    <row r="233" spans="1:19" ht="14.4" customHeight="1" x14ac:dyDescent="0.3">
      <c r="A233" s="737" t="s">
        <v>4147</v>
      </c>
      <c r="B233" s="738" t="s">
        <v>4148</v>
      </c>
      <c r="C233" s="738" t="s">
        <v>566</v>
      </c>
      <c r="D233" s="738" t="s">
        <v>2238</v>
      </c>
      <c r="E233" s="738" t="s">
        <v>4178</v>
      </c>
      <c r="F233" s="738" t="s">
        <v>4185</v>
      </c>
      <c r="G233" s="738" t="s">
        <v>4186</v>
      </c>
      <c r="H233" s="741">
        <v>8</v>
      </c>
      <c r="I233" s="741">
        <v>3112</v>
      </c>
      <c r="J233" s="738"/>
      <c r="K233" s="738">
        <v>389</v>
      </c>
      <c r="L233" s="741"/>
      <c r="M233" s="741"/>
      <c r="N233" s="738"/>
      <c r="O233" s="738"/>
      <c r="P233" s="741"/>
      <c r="Q233" s="741"/>
      <c r="R233" s="754"/>
      <c r="S233" s="742"/>
    </row>
    <row r="234" spans="1:19" ht="14.4" customHeight="1" x14ac:dyDescent="0.3">
      <c r="A234" s="737" t="s">
        <v>4147</v>
      </c>
      <c r="B234" s="738" t="s">
        <v>4148</v>
      </c>
      <c r="C234" s="738" t="s">
        <v>566</v>
      </c>
      <c r="D234" s="738" t="s">
        <v>2238</v>
      </c>
      <c r="E234" s="738" t="s">
        <v>4178</v>
      </c>
      <c r="F234" s="738" t="s">
        <v>4187</v>
      </c>
      <c r="G234" s="738" t="s">
        <v>4186</v>
      </c>
      <c r="H234" s="741">
        <v>42</v>
      </c>
      <c r="I234" s="741">
        <v>18858</v>
      </c>
      <c r="J234" s="738">
        <v>0.99068312376709633</v>
      </c>
      <c r="K234" s="738">
        <v>449</v>
      </c>
      <c r="L234" s="741">
        <v>42.4</v>
      </c>
      <c r="M234" s="741">
        <v>19035.350000000002</v>
      </c>
      <c r="N234" s="738">
        <v>1</v>
      </c>
      <c r="O234" s="738">
        <v>448.94693396226421</v>
      </c>
      <c r="P234" s="741">
        <v>63</v>
      </c>
      <c r="Q234" s="741">
        <v>28287</v>
      </c>
      <c r="R234" s="754">
        <v>1.4860246856506445</v>
      </c>
      <c r="S234" s="742">
        <v>449</v>
      </c>
    </row>
    <row r="235" spans="1:19" ht="14.4" customHeight="1" x14ac:dyDescent="0.3">
      <c r="A235" s="737" t="s">
        <v>4147</v>
      </c>
      <c r="B235" s="738" t="s">
        <v>4148</v>
      </c>
      <c r="C235" s="738" t="s">
        <v>566</v>
      </c>
      <c r="D235" s="738" t="s">
        <v>2238</v>
      </c>
      <c r="E235" s="738" t="s">
        <v>4178</v>
      </c>
      <c r="F235" s="738" t="s">
        <v>4188</v>
      </c>
      <c r="G235" s="738" t="s">
        <v>4186</v>
      </c>
      <c r="H235" s="741">
        <v>22</v>
      </c>
      <c r="I235" s="741">
        <v>11000</v>
      </c>
      <c r="J235" s="738">
        <v>0.81345904973192829</v>
      </c>
      <c r="K235" s="738">
        <v>500</v>
      </c>
      <c r="L235" s="741">
        <v>27.05</v>
      </c>
      <c r="M235" s="741">
        <v>13522.5</v>
      </c>
      <c r="N235" s="738">
        <v>1</v>
      </c>
      <c r="O235" s="738">
        <v>499.90757855822551</v>
      </c>
      <c r="P235" s="741">
        <v>24</v>
      </c>
      <c r="Q235" s="741">
        <v>12000</v>
      </c>
      <c r="R235" s="754">
        <v>0.88740987243483083</v>
      </c>
      <c r="S235" s="742">
        <v>500</v>
      </c>
    </row>
    <row r="236" spans="1:19" ht="14.4" customHeight="1" x14ac:dyDescent="0.3">
      <c r="A236" s="737" t="s">
        <v>4147</v>
      </c>
      <c r="B236" s="738" t="s">
        <v>4148</v>
      </c>
      <c r="C236" s="738" t="s">
        <v>566</v>
      </c>
      <c r="D236" s="738" t="s">
        <v>2238</v>
      </c>
      <c r="E236" s="738" t="s">
        <v>4144</v>
      </c>
      <c r="F236" s="738" t="s">
        <v>4189</v>
      </c>
      <c r="G236" s="738" t="s">
        <v>4190</v>
      </c>
      <c r="H236" s="741">
        <v>13</v>
      </c>
      <c r="I236" s="741">
        <v>962</v>
      </c>
      <c r="J236" s="738">
        <v>2.4666666666666668</v>
      </c>
      <c r="K236" s="738">
        <v>74</v>
      </c>
      <c r="L236" s="741">
        <v>5</v>
      </c>
      <c r="M236" s="741">
        <v>390</v>
      </c>
      <c r="N236" s="738">
        <v>1</v>
      </c>
      <c r="O236" s="738">
        <v>78</v>
      </c>
      <c r="P236" s="741">
        <v>6</v>
      </c>
      <c r="Q236" s="741">
        <v>468</v>
      </c>
      <c r="R236" s="754">
        <v>1.2</v>
      </c>
      <c r="S236" s="742">
        <v>78</v>
      </c>
    </row>
    <row r="237" spans="1:19" ht="14.4" customHeight="1" x14ac:dyDescent="0.3">
      <c r="A237" s="737" t="s">
        <v>4147</v>
      </c>
      <c r="B237" s="738" t="s">
        <v>4148</v>
      </c>
      <c r="C237" s="738" t="s">
        <v>566</v>
      </c>
      <c r="D237" s="738" t="s">
        <v>2238</v>
      </c>
      <c r="E237" s="738" t="s">
        <v>4144</v>
      </c>
      <c r="F237" s="738" t="s">
        <v>4191</v>
      </c>
      <c r="G237" s="738" t="s">
        <v>4192</v>
      </c>
      <c r="H237" s="741">
        <v>128</v>
      </c>
      <c r="I237" s="741">
        <v>18432</v>
      </c>
      <c r="J237" s="738">
        <v>0.84729245196285741</v>
      </c>
      <c r="K237" s="738">
        <v>144</v>
      </c>
      <c r="L237" s="741">
        <v>149</v>
      </c>
      <c r="M237" s="741">
        <v>21754</v>
      </c>
      <c r="N237" s="738">
        <v>1</v>
      </c>
      <c r="O237" s="738">
        <v>146</v>
      </c>
      <c r="P237" s="741">
        <v>137</v>
      </c>
      <c r="Q237" s="741">
        <v>20139</v>
      </c>
      <c r="R237" s="754">
        <v>0.92576077962673531</v>
      </c>
      <c r="S237" s="742">
        <v>147</v>
      </c>
    </row>
    <row r="238" spans="1:19" ht="14.4" customHeight="1" x14ac:dyDescent="0.3">
      <c r="A238" s="737" t="s">
        <v>4147</v>
      </c>
      <c r="B238" s="738" t="s">
        <v>4148</v>
      </c>
      <c r="C238" s="738" t="s">
        <v>566</v>
      </c>
      <c r="D238" s="738" t="s">
        <v>2238</v>
      </c>
      <c r="E238" s="738" t="s">
        <v>4144</v>
      </c>
      <c r="F238" s="738" t="s">
        <v>4193</v>
      </c>
      <c r="G238" s="738" t="s">
        <v>4194</v>
      </c>
      <c r="H238" s="741">
        <v>28</v>
      </c>
      <c r="I238" s="741">
        <v>980</v>
      </c>
      <c r="J238" s="738">
        <v>0.85440278988666085</v>
      </c>
      <c r="K238" s="738">
        <v>35</v>
      </c>
      <c r="L238" s="741">
        <v>31</v>
      </c>
      <c r="M238" s="741">
        <v>1147</v>
      </c>
      <c r="N238" s="738">
        <v>1</v>
      </c>
      <c r="O238" s="738">
        <v>37</v>
      </c>
      <c r="P238" s="741">
        <v>14</v>
      </c>
      <c r="Q238" s="741">
        <v>518</v>
      </c>
      <c r="R238" s="754">
        <v>0.45161290322580644</v>
      </c>
      <c r="S238" s="742">
        <v>37</v>
      </c>
    </row>
    <row r="239" spans="1:19" ht="14.4" customHeight="1" x14ac:dyDescent="0.3">
      <c r="A239" s="737" t="s">
        <v>4147</v>
      </c>
      <c r="B239" s="738" t="s">
        <v>4148</v>
      </c>
      <c r="C239" s="738" t="s">
        <v>566</v>
      </c>
      <c r="D239" s="738" t="s">
        <v>2238</v>
      </c>
      <c r="E239" s="738" t="s">
        <v>4144</v>
      </c>
      <c r="F239" s="738" t="s">
        <v>4195</v>
      </c>
      <c r="G239" s="738" t="s">
        <v>4196</v>
      </c>
      <c r="H239" s="741">
        <v>1</v>
      </c>
      <c r="I239" s="741">
        <v>110</v>
      </c>
      <c r="J239" s="738">
        <v>0.47413793103448276</v>
      </c>
      <c r="K239" s="738">
        <v>110</v>
      </c>
      <c r="L239" s="741">
        <v>2</v>
      </c>
      <c r="M239" s="741">
        <v>232</v>
      </c>
      <c r="N239" s="738">
        <v>1</v>
      </c>
      <c r="O239" s="738">
        <v>116</v>
      </c>
      <c r="P239" s="741">
        <v>8</v>
      </c>
      <c r="Q239" s="741">
        <v>928</v>
      </c>
      <c r="R239" s="754">
        <v>4</v>
      </c>
      <c r="S239" s="742">
        <v>116</v>
      </c>
    </row>
    <row r="240" spans="1:19" ht="14.4" customHeight="1" x14ac:dyDescent="0.3">
      <c r="A240" s="737" t="s">
        <v>4147</v>
      </c>
      <c r="B240" s="738" t="s">
        <v>4148</v>
      </c>
      <c r="C240" s="738" t="s">
        <v>566</v>
      </c>
      <c r="D240" s="738" t="s">
        <v>2238</v>
      </c>
      <c r="E240" s="738" t="s">
        <v>4144</v>
      </c>
      <c r="F240" s="738" t="s">
        <v>4197</v>
      </c>
      <c r="G240" s="738" t="s">
        <v>4198</v>
      </c>
      <c r="H240" s="741">
        <v>4</v>
      </c>
      <c r="I240" s="741">
        <v>492</v>
      </c>
      <c r="J240" s="738">
        <v>0.63565891472868219</v>
      </c>
      <c r="K240" s="738">
        <v>123</v>
      </c>
      <c r="L240" s="741">
        <v>6</v>
      </c>
      <c r="M240" s="741">
        <v>774</v>
      </c>
      <c r="N240" s="738">
        <v>1</v>
      </c>
      <c r="O240" s="738">
        <v>129</v>
      </c>
      <c r="P240" s="741">
        <v>2</v>
      </c>
      <c r="Q240" s="741">
        <v>258</v>
      </c>
      <c r="R240" s="754">
        <v>0.33333333333333331</v>
      </c>
      <c r="S240" s="742">
        <v>129</v>
      </c>
    </row>
    <row r="241" spans="1:19" ht="14.4" customHeight="1" x14ac:dyDescent="0.3">
      <c r="A241" s="737" t="s">
        <v>4147</v>
      </c>
      <c r="B241" s="738" t="s">
        <v>4148</v>
      </c>
      <c r="C241" s="738" t="s">
        <v>566</v>
      </c>
      <c r="D241" s="738" t="s">
        <v>2238</v>
      </c>
      <c r="E241" s="738" t="s">
        <v>4144</v>
      </c>
      <c r="F241" s="738" t="s">
        <v>4199</v>
      </c>
      <c r="G241" s="738" t="s">
        <v>4200</v>
      </c>
      <c r="H241" s="741">
        <v>1</v>
      </c>
      <c r="I241" s="741">
        <v>235</v>
      </c>
      <c r="J241" s="738">
        <v>0.93625498007968122</v>
      </c>
      <c r="K241" s="738">
        <v>235</v>
      </c>
      <c r="L241" s="741">
        <v>1</v>
      </c>
      <c r="M241" s="741">
        <v>251</v>
      </c>
      <c r="N241" s="738">
        <v>1</v>
      </c>
      <c r="O241" s="738">
        <v>251</v>
      </c>
      <c r="P241" s="741"/>
      <c r="Q241" s="741"/>
      <c r="R241" s="754"/>
      <c r="S241" s="742"/>
    </row>
    <row r="242" spans="1:19" ht="14.4" customHeight="1" x14ac:dyDescent="0.3">
      <c r="A242" s="737" t="s">
        <v>4147</v>
      </c>
      <c r="B242" s="738" t="s">
        <v>4148</v>
      </c>
      <c r="C242" s="738" t="s">
        <v>566</v>
      </c>
      <c r="D242" s="738" t="s">
        <v>2238</v>
      </c>
      <c r="E242" s="738" t="s">
        <v>4144</v>
      </c>
      <c r="F242" s="738" t="s">
        <v>4201</v>
      </c>
      <c r="G242" s="738" t="s">
        <v>4202</v>
      </c>
      <c r="H242" s="741">
        <v>8</v>
      </c>
      <c r="I242" s="741">
        <v>5224</v>
      </c>
      <c r="J242" s="738">
        <v>0.32400917943310797</v>
      </c>
      <c r="K242" s="738">
        <v>653</v>
      </c>
      <c r="L242" s="741">
        <v>23</v>
      </c>
      <c r="M242" s="741">
        <v>16123</v>
      </c>
      <c r="N242" s="738">
        <v>1</v>
      </c>
      <c r="O242" s="738">
        <v>701</v>
      </c>
      <c r="P242" s="741">
        <v>11</v>
      </c>
      <c r="Q242" s="741">
        <v>7711</v>
      </c>
      <c r="R242" s="754">
        <v>0.47826086956521741</v>
      </c>
      <c r="S242" s="742">
        <v>701</v>
      </c>
    </row>
    <row r="243" spans="1:19" ht="14.4" customHeight="1" x14ac:dyDescent="0.3">
      <c r="A243" s="737" t="s">
        <v>4147</v>
      </c>
      <c r="B243" s="738" t="s">
        <v>4148</v>
      </c>
      <c r="C243" s="738" t="s">
        <v>566</v>
      </c>
      <c r="D243" s="738" t="s">
        <v>2238</v>
      </c>
      <c r="E243" s="738" t="s">
        <v>4144</v>
      </c>
      <c r="F243" s="738" t="s">
        <v>4203</v>
      </c>
      <c r="G243" s="738" t="s">
        <v>4204</v>
      </c>
      <c r="H243" s="741"/>
      <c r="I243" s="741"/>
      <c r="J243" s="738"/>
      <c r="K243" s="738"/>
      <c r="L243" s="741"/>
      <c r="M243" s="741"/>
      <c r="N243" s="738"/>
      <c r="O243" s="738"/>
      <c r="P243" s="741">
        <v>1</v>
      </c>
      <c r="Q243" s="741">
        <v>355</v>
      </c>
      <c r="R243" s="754"/>
      <c r="S243" s="742">
        <v>355</v>
      </c>
    </row>
    <row r="244" spans="1:19" ht="14.4" customHeight="1" x14ac:dyDescent="0.3">
      <c r="A244" s="737" t="s">
        <v>4147</v>
      </c>
      <c r="B244" s="738" t="s">
        <v>4148</v>
      </c>
      <c r="C244" s="738" t="s">
        <v>566</v>
      </c>
      <c r="D244" s="738" t="s">
        <v>2238</v>
      </c>
      <c r="E244" s="738" t="s">
        <v>4144</v>
      </c>
      <c r="F244" s="738" t="s">
        <v>4205</v>
      </c>
      <c r="G244" s="738" t="s">
        <v>4206</v>
      </c>
      <c r="H244" s="741"/>
      <c r="I244" s="741"/>
      <c r="J244" s="738"/>
      <c r="K244" s="738"/>
      <c r="L244" s="741">
        <v>132</v>
      </c>
      <c r="M244" s="741">
        <v>4400</v>
      </c>
      <c r="N244" s="738">
        <v>1</v>
      </c>
      <c r="O244" s="738">
        <v>33.333333333333336</v>
      </c>
      <c r="P244" s="741">
        <v>128</v>
      </c>
      <c r="Q244" s="741">
        <v>4266.68</v>
      </c>
      <c r="R244" s="754">
        <v>0.96970000000000012</v>
      </c>
      <c r="S244" s="742">
        <v>33.333437500000002</v>
      </c>
    </row>
    <row r="245" spans="1:19" ht="14.4" customHeight="1" x14ac:dyDescent="0.3">
      <c r="A245" s="737" t="s">
        <v>4147</v>
      </c>
      <c r="B245" s="738" t="s">
        <v>4148</v>
      </c>
      <c r="C245" s="738" t="s">
        <v>566</v>
      </c>
      <c r="D245" s="738" t="s">
        <v>2238</v>
      </c>
      <c r="E245" s="738" t="s">
        <v>4144</v>
      </c>
      <c r="F245" s="738" t="s">
        <v>4209</v>
      </c>
      <c r="G245" s="738" t="s">
        <v>4210</v>
      </c>
      <c r="H245" s="741">
        <v>314</v>
      </c>
      <c r="I245" s="741">
        <v>35796</v>
      </c>
      <c r="J245" s="738">
        <v>0.92352941176470593</v>
      </c>
      <c r="K245" s="738">
        <v>114</v>
      </c>
      <c r="L245" s="741">
        <v>323</v>
      </c>
      <c r="M245" s="741">
        <v>38760</v>
      </c>
      <c r="N245" s="738">
        <v>1</v>
      </c>
      <c r="O245" s="738">
        <v>120</v>
      </c>
      <c r="P245" s="741">
        <v>297</v>
      </c>
      <c r="Q245" s="741">
        <v>35640</v>
      </c>
      <c r="R245" s="754">
        <v>0.91950464396284826</v>
      </c>
      <c r="S245" s="742">
        <v>120</v>
      </c>
    </row>
    <row r="246" spans="1:19" ht="14.4" customHeight="1" x14ac:dyDescent="0.3">
      <c r="A246" s="737" t="s">
        <v>4147</v>
      </c>
      <c r="B246" s="738" t="s">
        <v>4148</v>
      </c>
      <c r="C246" s="738" t="s">
        <v>566</v>
      </c>
      <c r="D246" s="738" t="s">
        <v>2238</v>
      </c>
      <c r="E246" s="738" t="s">
        <v>4144</v>
      </c>
      <c r="F246" s="738" t="s">
        <v>4211</v>
      </c>
      <c r="G246" s="738" t="s">
        <v>4212</v>
      </c>
      <c r="H246" s="741"/>
      <c r="I246" s="741"/>
      <c r="J246" s="738"/>
      <c r="K246" s="738"/>
      <c r="L246" s="741">
        <v>1</v>
      </c>
      <c r="M246" s="741">
        <v>32</v>
      </c>
      <c r="N246" s="738">
        <v>1</v>
      </c>
      <c r="O246" s="738">
        <v>32</v>
      </c>
      <c r="P246" s="741"/>
      <c r="Q246" s="741"/>
      <c r="R246" s="754"/>
      <c r="S246" s="742"/>
    </row>
    <row r="247" spans="1:19" ht="14.4" customHeight="1" x14ac:dyDescent="0.3">
      <c r="A247" s="737" t="s">
        <v>4147</v>
      </c>
      <c r="B247" s="738" t="s">
        <v>4148</v>
      </c>
      <c r="C247" s="738" t="s">
        <v>566</v>
      </c>
      <c r="D247" s="738" t="s">
        <v>2238</v>
      </c>
      <c r="E247" s="738" t="s">
        <v>4144</v>
      </c>
      <c r="F247" s="738" t="s">
        <v>4213</v>
      </c>
      <c r="G247" s="738" t="s">
        <v>4214</v>
      </c>
      <c r="H247" s="741"/>
      <c r="I247" s="741"/>
      <c r="J247" s="738"/>
      <c r="K247" s="738"/>
      <c r="L247" s="741">
        <v>2</v>
      </c>
      <c r="M247" s="741">
        <v>148</v>
      </c>
      <c r="N247" s="738">
        <v>1</v>
      </c>
      <c r="O247" s="738">
        <v>74</v>
      </c>
      <c r="P247" s="741">
        <v>1</v>
      </c>
      <c r="Q247" s="741">
        <v>74</v>
      </c>
      <c r="R247" s="754">
        <v>0.5</v>
      </c>
      <c r="S247" s="742">
        <v>74</v>
      </c>
    </row>
    <row r="248" spans="1:19" ht="14.4" customHeight="1" x14ac:dyDescent="0.3">
      <c r="A248" s="737" t="s">
        <v>4147</v>
      </c>
      <c r="B248" s="738" t="s">
        <v>4148</v>
      </c>
      <c r="C248" s="738" t="s">
        <v>566</v>
      </c>
      <c r="D248" s="738" t="s">
        <v>2238</v>
      </c>
      <c r="E248" s="738" t="s">
        <v>4144</v>
      </c>
      <c r="F248" s="738" t="s">
        <v>4215</v>
      </c>
      <c r="G248" s="738" t="s">
        <v>4216</v>
      </c>
      <c r="H248" s="741">
        <v>40</v>
      </c>
      <c r="I248" s="741">
        <v>3080</v>
      </c>
      <c r="J248" s="738">
        <v>0.97560975609756095</v>
      </c>
      <c r="K248" s="738">
        <v>77</v>
      </c>
      <c r="L248" s="741">
        <v>41</v>
      </c>
      <c r="M248" s="741">
        <v>3157</v>
      </c>
      <c r="N248" s="738">
        <v>1</v>
      </c>
      <c r="O248" s="738">
        <v>77</v>
      </c>
      <c r="P248" s="741">
        <v>37</v>
      </c>
      <c r="Q248" s="741">
        <v>2849</v>
      </c>
      <c r="R248" s="754">
        <v>0.90243902439024393</v>
      </c>
      <c r="S248" s="742">
        <v>77</v>
      </c>
    </row>
    <row r="249" spans="1:19" ht="14.4" customHeight="1" x14ac:dyDescent="0.3">
      <c r="A249" s="737" t="s">
        <v>4147</v>
      </c>
      <c r="B249" s="738" t="s">
        <v>4148</v>
      </c>
      <c r="C249" s="738" t="s">
        <v>566</v>
      </c>
      <c r="D249" s="738" t="s">
        <v>2238</v>
      </c>
      <c r="E249" s="738" t="s">
        <v>4144</v>
      </c>
      <c r="F249" s="738" t="s">
        <v>4217</v>
      </c>
      <c r="G249" s="738" t="s">
        <v>4218</v>
      </c>
      <c r="H249" s="741">
        <v>5</v>
      </c>
      <c r="I249" s="741">
        <v>3030</v>
      </c>
      <c r="J249" s="738">
        <v>1.2257281553398058</v>
      </c>
      <c r="K249" s="738">
        <v>606</v>
      </c>
      <c r="L249" s="741">
        <v>4</v>
      </c>
      <c r="M249" s="741">
        <v>2472</v>
      </c>
      <c r="N249" s="738">
        <v>1</v>
      </c>
      <c r="O249" s="738">
        <v>618</v>
      </c>
      <c r="P249" s="741">
        <v>3</v>
      </c>
      <c r="Q249" s="741">
        <v>1857</v>
      </c>
      <c r="R249" s="754">
        <v>0.75121359223300976</v>
      </c>
      <c r="S249" s="742">
        <v>619</v>
      </c>
    </row>
    <row r="250" spans="1:19" ht="14.4" customHeight="1" x14ac:dyDescent="0.3">
      <c r="A250" s="737" t="s">
        <v>4147</v>
      </c>
      <c r="B250" s="738" t="s">
        <v>4148</v>
      </c>
      <c r="C250" s="738" t="s">
        <v>566</v>
      </c>
      <c r="D250" s="738" t="s">
        <v>2238</v>
      </c>
      <c r="E250" s="738" t="s">
        <v>4144</v>
      </c>
      <c r="F250" s="738" t="s">
        <v>4219</v>
      </c>
      <c r="G250" s="738" t="s">
        <v>4220</v>
      </c>
      <c r="H250" s="741"/>
      <c r="I250" s="741"/>
      <c r="J250" s="738"/>
      <c r="K250" s="738"/>
      <c r="L250" s="741">
        <v>4</v>
      </c>
      <c r="M250" s="741">
        <v>1492</v>
      </c>
      <c r="N250" s="738">
        <v>1</v>
      </c>
      <c r="O250" s="738">
        <v>373</v>
      </c>
      <c r="P250" s="741">
        <v>3</v>
      </c>
      <c r="Q250" s="741">
        <v>1119</v>
      </c>
      <c r="R250" s="754">
        <v>0.75</v>
      </c>
      <c r="S250" s="742">
        <v>373</v>
      </c>
    </row>
    <row r="251" spans="1:19" ht="14.4" customHeight="1" x14ac:dyDescent="0.3">
      <c r="A251" s="737" t="s">
        <v>4147</v>
      </c>
      <c r="B251" s="738" t="s">
        <v>4148</v>
      </c>
      <c r="C251" s="738" t="s">
        <v>566</v>
      </c>
      <c r="D251" s="738" t="s">
        <v>2238</v>
      </c>
      <c r="E251" s="738" t="s">
        <v>4144</v>
      </c>
      <c r="F251" s="738" t="s">
        <v>4221</v>
      </c>
      <c r="G251" s="738" t="s">
        <v>4222</v>
      </c>
      <c r="H251" s="741">
        <v>165</v>
      </c>
      <c r="I251" s="741">
        <v>27225</v>
      </c>
      <c r="J251" s="738">
        <v>0.86900316001149092</v>
      </c>
      <c r="K251" s="738">
        <v>165</v>
      </c>
      <c r="L251" s="741">
        <v>177</v>
      </c>
      <c r="M251" s="741">
        <v>31329</v>
      </c>
      <c r="N251" s="738">
        <v>1</v>
      </c>
      <c r="O251" s="738">
        <v>177</v>
      </c>
      <c r="P251" s="741">
        <v>117</v>
      </c>
      <c r="Q251" s="741">
        <v>20709</v>
      </c>
      <c r="R251" s="754">
        <v>0.66101694915254239</v>
      </c>
      <c r="S251" s="742">
        <v>177</v>
      </c>
    </row>
    <row r="252" spans="1:19" ht="14.4" customHeight="1" x14ac:dyDescent="0.3">
      <c r="A252" s="737" t="s">
        <v>4147</v>
      </c>
      <c r="B252" s="738" t="s">
        <v>4148</v>
      </c>
      <c r="C252" s="738" t="s">
        <v>566</v>
      </c>
      <c r="D252" s="738" t="s">
        <v>2238</v>
      </c>
      <c r="E252" s="738" t="s">
        <v>4144</v>
      </c>
      <c r="F252" s="738" t="s">
        <v>4223</v>
      </c>
      <c r="G252" s="738" t="s">
        <v>4224</v>
      </c>
      <c r="H252" s="741">
        <v>19</v>
      </c>
      <c r="I252" s="741">
        <v>23940</v>
      </c>
      <c r="J252" s="738">
        <v>0.97222222222222221</v>
      </c>
      <c r="K252" s="738">
        <v>1260</v>
      </c>
      <c r="L252" s="741">
        <v>19</v>
      </c>
      <c r="M252" s="741">
        <v>24624</v>
      </c>
      <c r="N252" s="738">
        <v>1</v>
      </c>
      <c r="O252" s="738">
        <v>1296</v>
      </c>
      <c r="P252" s="741">
        <v>21</v>
      </c>
      <c r="Q252" s="741">
        <v>27216</v>
      </c>
      <c r="R252" s="754">
        <v>1.1052631578947369</v>
      </c>
      <c r="S252" s="742">
        <v>1296</v>
      </c>
    </row>
    <row r="253" spans="1:19" ht="14.4" customHeight="1" x14ac:dyDescent="0.3">
      <c r="A253" s="737" t="s">
        <v>4147</v>
      </c>
      <c r="B253" s="738" t="s">
        <v>4148</v>
      </c>
      <c r="C253" s="738" t="s">
        <v>566</v>
      </c>
      <c r="D253" s="738" t="s">
        <v>4121</v>
      </c>
      <c r="E253" s="738" t="s">
        <v>4144</v>
      </c>
      <c r="F253" s="738" t="s">
        <v>4193</v>
      </c>
      <c r="G253" s="738" t="s">
        <v>4194</v>
      </c>
      <c r="H253" s="741">
        <v>1</v>
      </c>
      <c r="I253" s="741">
        <v>35</v>
      </c>
      <c r="J253" s="738"/>
      <c r="K253" s="738">
        <v>35</v>
      </c>
      <c r="L253" s="741"/>
      <c r="M253" s="741"/>
      <c r="N253" s="738"/>
      <c r="O253" s="738"/>
      <c r="P253" s="741"/>
      <c r="Q253" s="741"/>
      <c r="R253" s="754"/>
      <c r="S253" s="742"/>
    </row>
    <row r="254" spans="1:19" ht="14.4" customHeight="1" x14ac:dyDescent="0.3">
      <c r="A254" s="737" t="s">
        <v>4147</v>
      </c>
      <c r="B254" s="738" t="s">
        <v>4148</v>
      </c>
      <c r="C254" s="738" t="s">
        <v>566</v>
      </c>
      <c r="D254" s="738" t="s">
        <v>4121</v>
      </c>
      <c r="E254" s="738" t="s">
        <v>4144</v>
      </c>
      <c r="F254" s="738" t="s">
        <v>4199</v>
      </c>
      <c r="G254" s="738" t="s">
        <v>4200</v>
      </c>
      <c r="H254" s="741">
        <v>57</v>
      </c>
      <c r="I254" s="741">
        <v>13395</v>
      </c>
      <c r="J254" s="738">
        <v>2.6683266932270917</v>
      </c>
      <c r="K254" s="738">
        <v>235</v>
      </c>
      <c r="L254" s="741">
        <v>20</v>
      </c>
      <c r="M254" s="741">
        <v>5020</v>
      </c>
      <c r="N254" s="738">
        <v>1</v>
      </c>
      <c r="O254" s="738">
        <v>251</v>
      </c>
      <c r="P254" s="741">
        <v>3</v>
      </c>
      <c r="Q254" s="741">
        <v>753</v>
      </c>
      <c r="R254" s="754">
        <v>0.15</v>
      </c>
      <c r="S254" s="742">
        <v>251</v>
      </c>
    </row>
    <row r="255" spans="1:19" ht="14.4" customHeight="1" x14ac:dyDescent="0.3">
      <c r="A255" s="737" t="s">
        <v>4147</v>
      </c>
      <c r="B255" s="738" t="s">
        <v>4148</v>
      </c>
      <c r="C255" s="738" t="s">
        <v>566</v>
      </c>
      <c r="D255" s="738" t="s">
        <v>4122</v>
      </c>
      <c r="E255" s="738" t="s">
        <v>4144</v>
      </c>
      <c r="F255" s="738" t="s">
        <v>4199</v>
      </c>
      <c r="G255" s="738" t="s">
        <v>4200</v>
      </c>
      <c r="H255" s="741">
        <v>1</v>
      </c>
      <c r="I255" s="741">
        <v>235</v>
      </c>
      <c r="J255" s="738"/>
      <c r="K255" s="738">
        <v>235</v>
      </c>
      <c r="L255" s="741"/>
      <c r="M255" s="741"/>
      <c r="N255" s="738"/>
      <c r="O255" s="738"/>
      <c r="P255" s="741"/>
      <c r="Q255" s="741"/>
      <c r="R255" s="754"/>
      <c r="S255" s="742"/>
    </row>
    <row r="256" spans="1:19" ht="14.4" customHeight="1" x14ac:dyDescent="0.3">
      <c r="A256" s="737" t="s">
        <v>4147</v>
      </c>
      <c r="B256" s="738" t="s">
        <v>4148</v>
      </c>
      <c r="C256" s="738" t="s">
        <v>566</v>
      </c>
      <c r="D256" s="738" t="s">
        <v>4124</v>
      </c>
      <c r="E256" s="738" t="s">
        <v>4144</v>
      </c>
      <c r="F256" s="738" t="s">
        <v>4193</v>
      </c>
      <c r="G256" s="738" t="s">
        <v>4194</v>
      </c>
      <c r="H256" s="741">
        <v>1</v>
      </c>
      <c r="I256" s="741">
        <v>35</v>
      </c>
      <c r="J256" s="738"/>
      <c r="K256" s="738">
        <v>35</v>
      </c>
      <c r="L256" s="741"/>
      <c r="M256" s="741"/>
      <c r="N256" s="738"/>
      <c r="O256" s="738"/>
      <c r="P256" s="741"/>
      <c r="Q256" s="741"/>
      <c r="R256" s="754"/>
      <c r="S256" s="742"/>
    </row>
    <row r="257" spans="1:19" ht="14.4" customHeight="1" x14ac:dyDescent="0.3">
      <c r="A257" s="737" t="s">
        <v>4147</v>
      </c>
      <c r="B257" s="738" t="s">
        <v>4148</v>
      </c>
      <c r="C257" s="738" t="s">
        <v>566</v>
      </c>
      <c r="D257" s="738" t="s">
        <v>4125</v>
      </c>
      <c r="E257" s="738" t="s">
        <v>4144</v>
      </c>
      <c r="F257" s="738" t="s">
        <v>4199</v>
      </c>
      <c r="G257" s="738" t="s">
        <v>4200</v>
      </c>
      <c r="H257" s="741">
        <v>1</v>
      </c>
      <c r="I257" s="741">
        <v>235</v>
      </c>
      <c r="J257" s="738">
        <v>0.93625498007968122</v>
      </c>
      <c r="K257" s="738">
        <v>235</v>
      </c>
      <c r="L257" s="741">
        <v>1</v>
      </c>
      <c r="M257" s="741">
        <v>251</v>
      </c>
      <c r="N257" s="738">
        <v>1</v>
      </c>
      <c r="O257" s="738">
        <v>251</v>
      </c>
      <c r="P257" s="741"/>
      <c r="Q257" s="741"/>
      <c r="R257" s="754"/>
      <c r="S257" s="742"/>
    </row>
    <row r="258" spans="1:19" ht="14.4" customHeight="1" x14ac:dyDescent="0.3">
      <c r="A258" s="737" t="s">
        <v>4147</v>
      </c>
      <c r="B258" s="738" t="s">
        <v>4148</v>
      </c>
      <c r="C258" s="738" t="s">
        <v>566</v>
      </c>
      <c r="D258" s="738" t="s">
        <v>2239</v>
      </c>
      <c r="E258" s="738" t="s">
        <v>4144</v>
      </c>
      <c r="F258" s="738" t="s">
        <v>4193</v>
      </c>
      <c r="G258" s="738" t="s">
        <v>4194</v>
      </c>
      <c r="H258" s="741">
        <v>1</v>
      </c>
      <c r="I258" s="741">
        <v>35</v>
      </c>
      <c r="J258" s="738"/>
      <c r="K258" s="738">
        <v>35</v>
      </c>
      <c r="L258" s="741"/>
      <c r="M258" s="741"/>
      <c r="N258" s="738"/>
      <c r="O258" s="738"/>
      <c r="P258" s="741"/>
      <c r="Q258" s="741"/>
      <c r="R258" s="754"/>
      <c r="S258" s="742"/>
    </row>
    <row r="259" spans="1:19" ht="14.4" customHeight="1" x14ac:dyDescent="0.3">
      <c r="A259" s="737" t="s">
        <v>4147</v>
      </c>
      <c r="B259" s="738" t="s">
        <v>4148</v>
      </c>
      <c r="C259" s="738" t="s">
        <v>566</v>
      </c>
      <c r="D259" s="738" t="s">
        <v>2239</v>
      </c>
      <c r="E259" s="738" t="s">
        <v>4144</v>
      </c>
      <c r="F259" s="738" t="s">
        <v>4199</v>
      </c>
      <c r="G259" s="738" t="s">
        <v>4200</v>
      </c>
      <c r="H259" s="741">
        <v>59</v>
      </c>
      <c r="I259" s="741">
        <v>13865</v>
      </c>
      <c r="J259" s="738">
        <v>1.4163857390949024</v>
      </c>
      <c r="K259" s="738">
        <v>235</v>
      </c>
      <c r="L259" s="741">
        <v>39</v>
      </c>
      <c r="M259" s="741">
        <v>9789</v>
      </c>
      <c r="N259" s="738">
        <v>1</v>
      </c>
      <c r="O259" s="738">
        <v>251</v>
      </c>
      <c r="P259" s="741">
        <v>53</v>
      </c>
      <c r="Q259" s="741">
        <v>13303</v>
      </c>
      <c r="R259" s="754">
        <v>1.358974358974359</v>
      </c>
      <c r="S259" s="742">
        <v>251</v>
      </c>
    </row>
    <row r="260" spans="1:19" ht="14.4" customHeight="1" x14ac:dyDescent="0.3">
      <c r="A260" s="737" t="s">
        <v>4147</v>
      </c>
      <c r="B260" s="738" t="s">
        <v>4148</v>
      </c>
      <c r="C260" s="738" t="s">
        <v>566</v>
      </c>
      <c r="D260" s="738" t="s">
        <v>2240</v>
      </c>
      <c r="E260" s="738" t="s">
        <v>4144</v>
      </c>
      <c r="F260" s="738" t="s">
        <v>4193</v>
      </c>
      <c r="G260" s="738" t="s">
        <v>4194</v>
      </c>
      <c r="H260" s="741">
        <v>2</v>
      </c>
      <c r="I260" s="741">
        <v>70</v>
      </c>
      <c r="J260" s="738">
        <v>1.8918918918918919</v>
      </c>
      <c r="K260" s="738">
        <v>35</v>
      </c>
      <c r="L260" s="741">
        <v>1</v>
      </c>
      <c r="M260" s="741">
        <v>37</v>
      </c>
      <c r="N260" s="738">
        <v>1</v>
      </c>
      <c r="O260" s="738">
        <v>37</v>
      </c>
      <c r="P260" s="741"/>
      <c r="Q260" s="741"/>
      <c r="R260" s="754"/>
      <c r="S260" s="742"/>
    </row>
    <row r="261" spans="1:19" ht="14.4" customHeight="1" x14ac:dyDescent="0.3">
      <c r="A261" s="737" t="s">
        <v>4147</v>
      </c>
      <c r="B261" s="738" t="s">
        <v>4148</v>
      </c>
      <c r="C261" s="738" t="s">
        <v>566</v>
      </c>
      <c r="D261" s="738" t="s">
        <v>2240</v>
      </c>
      <c r="E261" s="738" t="s">
        <v>4144</v>
      </c>
      <c r="F261" s="738" t="s">
        <v>4199</v>
      </c>
      <c r="G261" s="738" t="s">
        <v>4200</v>
      </c>
      <c r="H261" s="741">
        <v>1</v>
      </c>
      <c r="I261" s="741">
        <v>235</v>
      </c>
      <c r="J261" s="738"/>
      <c r="K261" s="738">
        <v>235</v>
      </c>
      <c r="L261" s="741"/>
      <c r="M261" s="741"/>
      <c r="N261" s="738"/>
      <c r="O261" s="738"/>
      <c r="P261" s="741"/>
      <c r="Q261" s="741"/>
      <c r="R261" s="754"/>
      <c r="S261" s="742"/>
    </row>
    <row r="262" spans="1:19" ht="14.4" customHeight="1" x14ac:dyDescent="0.3">
      <c r="A262" s="737" t="s">
        <v>4147</v>
      </c>
      <c r="B262" s="738" t="s">
        <v>4148</v>
      </c>
      <c r="C262" s="738" t="s">
        <v>566</v>
      </c>
      <c r="D262" s="738" t="s">
        <v>4126</v>
      </c>
      <c r="E262" s="738" t="s">
        <v>4144</v>
      </c>
      <c r="F262" s="738" t="s">
        <v>4199</v>
      </c>
      <c r="G262" s="738" t="s">
        <v>4200</v>
      </c>
      <c r="H262" s="741"/>
      <c r="I262" s="741"/>
      <c r="J262" s="738"/>
      <c r="K262" s="738"/>
      <c r="L262" s="741">
        <v>27</v>
      </c>
      <c r="M262" s="741">
        <v>6777</v>
      </c>
      <c r="N262" s="738">
        <v>1</v>
      </c>
      <c r="O262" s="738">
        <v>251</v>
      </c>
      <c r="P262" s="741">
        <v>119</v>
      </c>
      <c r="Q262" s="741">
        <v>29869</v>
      </c>
      <c r="R262" s="754">
        <v>4.4074074074074074</v>
      </c>
      <c r="S262" s="742">
        <v>251</v>
      </c>
    </row>
    <row r="263" spans="1:19" ht="14.4" customHeight="1" x14ac:dyDescent="0.3">
      <c r="A263" s="737" t="s">
        <v>4147</v>
      </c>
      <c r="B263" s="738" t="s">
        <v>4148</v>
      </c>
      <c r="C263" s="738" t="s">
        <v>566</v>
      </c>
      <c r="D263" s="738" t="s">
        <v>2241</v>
      </c>
      <c r="E263" s="738" t="s">
        <v>4144</v>
      </c>
      <c r="F263" s="738" t="s">
        <v>4193</v>
      </c>
      <c r="G263" s="738" t="s">
        <v>4194</v>
      </c>
      <c r="H263" s="741">
        <v>3</v>
      </c>
      <c r="I263" s="741">
        <v>105</v>
      </c>
      <c r="J263" s="738">
        <v>0.94594594594594594</v>
      </c>
      <c r="K263" s="738">
        <v>35</v>
      </c>
      <c r="L263" s="741">
        <v>3</v>
      </c>
      <c r="M263" s="741">
        <v>111</v>
      </c>
      <c r="N263" s="738">
        <v>1</v>
      </c>
      <c r="O263" s="738">
        <v>37</v>
      </c>
      <c r="P263" s="741">
        <v>2</v>
      </c>
      <c r="Q263" s="741">
        <v>74</v>
      </c>
      <c r="R263" s="754">
        <v>0.66666666666666663</v>
      </c>
      <c r="S263" s="742">
        <v>37</v>
      </c>
    </row>
    <row r="264" spans="1:19" ht="14.4" customHeight="1" x14ac:dyDescent="0.3">
      <c r="A264" s="737" t="s">
        <v>4147</v>
      </c>
      <c r="B264" s="738" t="s">
        <v>4148</v>
      </c>
      <c r="C264" s="738" t="s">
        <v>566</v>
      </c>
      <c r="D264" s="738" t="s">
        <v>2241</v>
      </c>
      <c r="E264" s="738" t="s">
        <v>4144</v>
      </c>
      <c r="F264" s="738" t="s">
        <v>4199</v>
      </c>
      <c r="G264" s="738" t="s">
        <v>4200</v>
      </c>
      <c r="H264" s="741">
        <v>56</v>
      </c>
      <c r="I264" s="741">
        <v>13160</v>
      </c>
      <c r="J264" s="738">
        <v>26.215139442231077</v>
      </c>
      <c r="K264" s="738">
        <v>235</v>
      </c>
      <c r="L264" s="741">
        <v>2</v>
      </c>
      <c r="M264" s="741">
        <v>502</v>
      </c>
      <c r="N264" s="738">
        <v>1</v>
      </c>
      <c r="O264" s="738">
        <v>251</v>
      </c>
      <c r="P264" s="741">
        <v>19</v>
      </c>
      <c r="Q264" s="741">
        <v>4769</v>
      </c>
      <c r="R264" s="754">
        <v>9.5</v>
      </c>
      <c r="S264" s="742">
        <v>251</v>
      </c>
    </row>
    <row r="265" spans="1:19" ht="14.4" customHeight="1" x14ac:dyDescent="0.3">
      <c r="A265" s="737" t="s">
        <v>4147</v>
      </c>
      <c r="B265" s="738" t="s">
        <v>4148</v>
      </c>
      <c r="C265" s="738" t="s">
        <v>566</v>
      </c>
      <c r="D265" s="738" t="s">
        <v>4127</v>
      </c>
      <c r="E265" s="738" t="s">
        <v>4144</v>
      </c>
      <c r="F265" s="738" t="s">
        <v>4199</v>
      </c>
      <c r="G265" s="738" t="s">
        <v>4200</v>
      </c>
      <c r="H265" s="741"/>
      <c r="I265" s="741"/>
      <c r="J265" s="738"/>
      <c r="K265" s="738"/>
      <c r="L265" s="741"/>
      <c r="M265" s="741"/>
      <c r="N265" s="738"/>
      <c r="O265" s="738"/>
      <c r="P265" s="741">
        <v>13</v>
      </c>
      <c r="Q265" s="741">
        <v>3263</v>
      </c>
      <c r="R265" s="754"/>
      <c r="S265" s="742">
        <v>251</v>
      </c>
    </row>
    <row r="266" spans="1:19" ht="14.4" customHeight="1" x14ac:dyDescent="0.3">
      <c r="A266" s="737" t="s">
        <v>4147</v>
      </c>
      <c r="B266" s="738" t="s">
        <v>4148</v>
      </c>
      <c r="C266" s="738" t="s">
        <v>566</v>
      </c>
      <c r="D266" s="738" t="s">
        <v>2242</v>
      </c>
      <c r="E266" s="738" t="s">
        <v>4144</v>
      </c>
      <c r="F266" s="738" t="s">
        <v>4199</v>
      </c>
      <c r="G266" s="738" t="s">
        <v>4200</v>
      </c>
      <c r="H266" s="741"/>
      <c r="I266" s="741"/>
      <c r="J266" s="738"/>
      <c r="K266" s="738"/>
      <c r="L266" s="741"/>
      <c r="M266" s="741"/>
      <c r="N266" s="738"/>
      <c r="O266" s="738"/>
      <c r="P266" s="741">
        <v>42</v>
      </c>
      <c r="Q266" s="741">
        <v>10542</v>
      </c>
      <c r="R266" s="754"/>
      <c r="S266" s="742">
        <v>251</v>
      </c>
    </row>
    <row r="267" spans="1:19" ht="14.4" customHeight="1" x14ac:dyDescent="0.3">
      <c r="A267" s="737" t="s">
        <v>4147</v>
      </c>
      <c r="B267" s="738" t="s">
        <v>4148</v>
      </c>
      <c r="C267" s="738" t="s">
        <v>566</v>
      </c>
      <c r="D267" s="738" t="s">
        <v>4131</v>
      </c>
      <c r="E267" s="738" t="s">
        <v>4144</v>
      </c>
      <c r="F267" s="738" t="s">
        <v>4199</v>
      </c>
      <c r="G267" s="738" t="s">
        <v>4200</v>
      </c>
      <c r="H267" s="741">
        <v>1</v>
      </c>
      <c r="I267" s="741">
        <v>235</v>
      </c>
      <c r="J267" s="738"/>
      <c r="K267" s="738">
        <v>235</v>
      </c>
      <c r="L267" s="741"/>
      <c r="M267" s="741"/>
      <c r="N267" s="738"/>
      <c r="O267" s="738"/>
      <c r="P267" s="741"/>
      <c r="Q267" s="741"/>
      <c r="R267" s="754"/>
      <c r="S267" s="742"/>
    </row>
    <row r="268" spans="1:19" ht="14.4" customHeight="1" x14ac:dyDescent="0.3">
      <c r="A268" s="737" t="s">
        <v>4147</v>
      </c>
      <c r="B268" s="738" t="s">
        <v>4148</v>
      </c>
      <c r="C268" s="738" t="s">
        <v>566</v>
      </c>
      <c r="D268" s="738" t="s">
        <v>4132</v>
      </c>
      <c r="E268" s="738" t="s">
        <v>4144</v>
      </c>
      <c r="F268" s="738" t="s">
        <v>4193</v>
      </c>
      <c r="G268" s="738" t="s">
        <v>4194</v>
      </c>
      <c r="H268" s="741">
        <v>1</v>
      </c>
      <c r="I268" s="741">
        <v>35</v>
      </c>
      <c r="J268" s="738">
        <v>0.47297297297297297</v>
      </c>
      <c r="K268" s="738">
        <v>35</v>
      </c>
      <c r="L268" s="741">
        <v>2</v>
      </c>
      <c r="M268" s="741">
        <v>74</v>
      </c>
      <c r="N268" s="738">
        <v>1</v>
      </c>
      <c r="O268" s="738">
        <v>37</v>
      </c>
      <c r="P268" s="741"/>
      <c r="Q268" s="741"/>
      <c r="R268" s="754"/>
      <c r="S268" s="742"/>
    </row>
    <row r="269" spans="1:19" ht="14.4" customHeight="1" x14ac:dyDescent="0.3">
      <c r="A269" s="737" t="s">
        <v>4147</v>
      </c>
      <c r="B269" s="738" t="s">
        <v>4148</v>
      </c>
      <c r="C269" s="738" t="s">
        <v>566</v>
      </c>
      <c r="D269" s="738" t="s">
        <v>4134</v>
      </c>
      <c r="E269" s="738" t="s">
        <v>4144</v>
      </c>
      <c r="F269" s="738" t="s">
        <v>4199</v>
      </c>
      <c r="G269" s="738" t="s">
        <v>4200</v>
      </c>
      <c r="H269" s="741">
        <v>1</v>
      </c>
      <c r="I269" s="741">
        <v>235</v>
      </c>
      <c r="J269" s="738">
        <v>6.2416998671978752E-2</v>
      </c>
      <c r="K269" s="738">
        <v>235</v>
      </c>
      <c r="L269" s="741">
        <v>15</v>
      </c>
      <c r="M269" s="741">
        <v>3765</v>
      </c>
      <c r="N269" s="738">
        <v>1</v>
      </c>
      <c r="O269" s="738">
        <v>251</v>
      </c>
      <c r="P269" s="741">
        <v>2</v>
      </c>
      <c r="Q269" s="741">
        <v>502</v>
      </c>
      <c r="R269" s="754">
        <v>0.13333333333333333</v>
      </c>
      <c r="S269" s="742">
        <v>251</v>
      </c>
    </row>
    <row r="270" spans="1:19" ht="14.4" customHeight="1" x14ac:dyDescent="0.3">
      <c r="A270" s="737" t="s">
        <v>4147</v>
      </c>
      <c r="B270" s="738" t="s">
        <v>4148</v>
      </c>
      <c r="C270" s="738" t="s">
        <v>566</v>
      </c>
      <c r="D270" s="738" t="s">
        <v>4135</v>
      </c>
      <c r="E270" s="738" t="s">
        <v>4144</v>
      </c>
      <c r="F270" s="738" t="s">
        <v>4199</v>
      </c>
      <c r="G270" s="738" t="s">
        <v>4200</v>
      </c>
      <c r="H270" s="741"/>
      <c r="I270" s="741"/>
      <c r="J270" s="738"/>
      <c r="K270" s="738"/>
      <c r="L270" s="741"/>
      <c r="M270" s="741"/>
      <c r="N270" s="738"/>
      <c r="O270" s="738"/>
      <c r="P270" s="741">
        <v>9</v>
      </c>
      <c r="Q270" s="741">
        <v>2259</v>
      </c>
      <c r="R270" s="754"/>
      <c r="S270" s="742">
        <v>251</v>
      </c>
    </row>
    <row r="271" spans="1:19" ht="14.4" customHeight="1" x14ac:dyDescent="0.3">
      <c r="A271" s="737" t="s">
        <v>4147</v>
      </c>
      <c r="B271" s="738" t="s">
        <v>4148</v>
      </c>
      <c r="C271" s="738" t="s">
        <v>566</v>
      </c>
      <c r="D271" s="738" t="s">
        <v>2243</v>
      </c>
      <c r="E271" s="738" t="s">
        <v>4144</v>
      </c>
      <c r="F271" s="738" t="s">
        <v>4193</v>
      </c>
      <c r="G271" s="738" t="s">
        <v>4194</v>
      </c>
      <c r="H271" s="741"/>
      <c r="I271" s="741"/>
      <c r="J271" s="738"/>
      <c r="K271" s="738"/>
      <c r="L271" s="741">
        <v>1</v>
      </c>
      <c r="M271" s="741">
        <v>37</v>
      </c>
      <c r="N271" s="738">
        <v>1</v>
      </c>
      <c r="O271" s="738">
        <v>37</v>
      </c>
      <c r="P271" s="741"/>
      <c r="Q271" s="741"/>
      <c r="R271" s="754"/>
      <c r="S271" s="742"/>
    </row>
    <row r="272" spans="1:19" ht="14.4" customHeight="1" x14ac:dyDescent="0.3">
      <c r="A272" s="737" t="s">
        <v>4147</v>
      </c>
      <c r="B272" s="738" t="s">
        <v>4148</v>
      </c>
      <c r="C272" s="738" t="s">
        <v>566</v>
      </c>
      <c r="D272" s="738" t="s">
        <v>2243</v>
      </c>
      <c r="E272" s="738" t="s">
        <v>4144</v>
      </c>
      <c r="F272" s="738" t="s">
        <v>4199</v>
      </c>
      <c r="G272" s="738" t="s">
        <v>4200</v>
      </c>
      <c r="H272" s="741"/>
      <c r="I272" s="741"/>
      <c r="J272" s="738"/>
      <c r="K272" s="738"/>
      <c r="L272" s="741"/>
      <c r="M272" s="741"/>
      <c r="N272" s="738"/>
      <c r="O272" s="738"/>
      <c r="P272" s="741">
        <v>3</v>
      </c>
      <c r="Q272" s="741">
        <v>753</v>
      </c>
      <c r="R272" s="754"/>
      <c r="S272" s="742">
        <v>251</v>
      </c>
    </row>
    <row r="273" spans="1:19" ht="14.4" customHeight="1" x14ac:dyDescent="0.3">
      <c r="A273" s="737" t="s">
        <v>4147</v>
      </c>
      <c r="B273" s="738" t="s">
        <v>4148</v>
      </c>
      <c r="C273" s="738" t="s">
        <v>566</v>
      </c>
      <c r="D273" s="738" t="s">
        <v>2244</v>
      </c>
      <c r="E273" s="738" t="s">
        <v>4144</v>
      </c>
      <c r="F273" s="738" t="s">
        <v>4193</v>
      </c>
      <c r="G273" s="738" t="s">
        <v>4194</v>
      </c>
      <c r="H273" s="741">
        <v>2</v>
      </c>
      <c r="I273" s="741">
        <v>70</v>
      </c>
      <c r="J273" s="738">
        <v>1.8918918918918919</v>
      </c>
      <c r="K273" s="738">
        <v>35</v>
      </c>
      <c r="L273" s="741">
        <v>1</v>
      </c>
      <c r="M273" s="741">
        <v>37</v>
      </c>
      <c r="N273" s="738">
        <v>1</v>
      </c>
      <c r="O273" s="738">
        <v>37</v>
      </c>
      <c r="P273" s="741"/>
      <c r="Q273" s="741"/>
      <c r="R273" s="754"/>
      <c r="S273" s="742"/>
    </row>
    <row r="274" spans="1:19" ht="14.4" customHeight="1" x14ac:dyDescent="0.3">
      <c r="A274" s="737" t="s">
        <v>4147</v>
      </c>
      <c r="B274" s="738" t="s">
        <v>4148</v>
      </c>
      <c r="C274" s="738" t="s">
        <v>566</v>
      </c>
      <c r="D274" s="738" t="s">
        <v>4136</v>
      </c>
      <c r="E274" s="738" t="s">
        <v>4144</v>
      </c>
      <c r="F274" s="738" t="s">
        <v>4199</v>
      </c>
      <c r="G274" s="738" t="s">
        <v>4200</v>
      </c>
      <c r="H274" s="741">
        <v>88</v>
      </c>
      <c r="I274" s="741">
        <v>20680</v>
      </c>
      <c r="J274" s="738">
        <v>7.4900398406374498</v>
      </c>
      <c r="K274" s="738">
        <v>235</v>
      </c>
      <c r="L274" s="741">
        <v>11</v>
      </c>
      <c r="M274" s="741">
        <v>2761</v>
      </c>
      <c r="N274" s="738">
        <v>1</v>
      </c>
      <c r="O274" s="738">
        <v>251</v>
      </c>
      <c r="P274" s="741"/>
      <c r="Q274" s="741"/>
      <c r="R274" s="754"/>
      <c r="S274" s="742"/>
    </row>
    <row r="275" spans="1:19" ht="14.4" customHeight="1" x14ac:dyDescent="0.3">
      <c r="A275" s="737" t="s">
        <v>4147</v>
      </c>
      <c r="B275" s="738" t="s">
        <v>4148</v>
      </c>
      <c r="C275" s="738" t="s">
        <v>566</v>
      </c>
      <c r="D275" s="738" t="s">
        <v>4138</v>
      </c>
      <c r="E275" s="738" t="s">
        <v>4144</v>
      </c>
      <c r="F275" s="738" t="s">
        <v>4199</v>
      </c>
      <c r="G275" s="738" t="s">
        <v>4200</v>
      </c>
      <c r="H275" s="741">
        <v>16</v>
      </c>
      <c r="I275" s="741">
        <v>3760</v>
      </c>
      <c r="J275" s="738">
        <v>1.1523138216365307</v>
      </c>
      <c r="K275" s="738">
        <v>235</v>
      </c>
      <c r="L275" s="741">
        <v>13</v>
      </c>
      <c r="M275" s="741">
        <v>3263</v>
      </c>
      <c r="N275" s="738">
        <v>1</v>
      </c>
      <c r="O275" s="738">
        <v>251</v>
      </c>
      <c r="P275" s="741"/>
      <c r="Q275" s="741"/>
      <c r="R275" s="754"/>
      <c r="S275" s="742"/>
    </row>
    <row r="276" spans="1:19" ht="14.4" customHeight="1" x14ac:dyDescent="0.3">
      <c r="A276" s="737" t="s">
        <v>4147</v>
      </c>
      <c r="B276" s="738" t="s">
        <v>4148</v>
      </c>
      <c r="C276" s="738" t="s">
        <v>566</v>
      </c>
      <c r="D276" s="738" t="s">
        <v>2245</v>
      </c>
      <c r="E276" s="738" t="s">
        <v>4144</v>
      </c>
      <c r="F276" s="738" t="s">
        <v>4193</v>
      </c>
      <c r="G276" s="738" t="s">
        <v>4194</v>
      </c>
      <c r="H276" s="741">
        <v>2</v>
      </c>
      <c r="I276" s="741">
        <v>70</v>
      </c>
      <c r="J276" s="738">
        <v>0.47297297297297297</v>
      </c>
      <c r="K276" s="738">
        <v>35</v>
      </c>
      <c r="L276" s="741">
        <v>4</v>
      </c>
      <c r="M276" s="741">
        <v>148</v>
      </c>
      <c r="N276" s="738">
        <v>1</v>
      </c>
      <c r="O276" s="738">
        <v>37</v>
      </c>
      <c r="P276" s="741">
        <v>4</v>
      </c>
      <c r="Q276" s="741">
        <v>148</v>
      </c>
      <c r="R276" s="754">
        <v>1</v>
      </c>
      <c r="S276" s="742">
        <v>37</v>
      </c>
    </row>
    <row r="277" spans="1:19" ht="14.4" customHeight="1" x14ac:dyDescent="0.3">
      <c r="A277" s="737" t="s">
        <v>4147</v>
      </c>
      <c r="B277" s="738" t="s">
        <v>4148</v>
      </c>
      <c r="C277" s="738" t="s">
        <v>566</v>
      </c>
      <c r="D277" s="738" t="s">
        <v>2245</v>
      </c>
      <c r="E277" s="738" t="s">
        <v>4144</v>
      </c>
      <c r="F277" s="738" t="s">
        <v>4199</v>
      </c>
      <c r="G277" s="738" t="s">
        <v>4200</v>
      </c>
      <c r="H277" s="741">
        <v>111</v>
      </c>
      <c r="I277" s="741">
        <v>26085</v>
      </c>
      <c r="J277" s="738">
        <v>1.7036770948990922</v>
      </c>
      <c r="K277" s="738">
        <v>235</v>
      </c>
      <c r="L277" s="741">
        <v>61</v>
      </c>
      <c r="M277" s="741">
        <v>15311</v>
      </c>
      <c r="N277" s="738">
        <v>1</v>
      </c>
      <c r="O277" s="738">
        <v>251</v>
      </c>
      <c r="P277" s="741">
        <v>49</v>
      </c>
      <c r="Q277" s="741">
        <v>12299</v>
      </c>
      <c r="R277" s="754">
        <v>0.80327868852459017</v>
      </c>
      <c r="S277" s="742">
        <v>251</v>
      </c>
    </row>
    <row r="278" spans="1:19" ht="14.4" customHeight="1" x14ac:dyDescent="0.3">
      <c r="A278" s="737" t="s">
        <v>4147</v>
      </c>
      <c r="B278" s="738" t="s">
        <v>4148</v>
      </c>
      <c r="C278" s="738" t="s">
        <v>566</v>
      </c>
      <c r="D278" s="738" t="s">
        <v>4141</v>
      </c>
      <c r="E278" s="738" t="s">
        <v>4144</v>
      </c>
      <c r="F278" s="738" t="s">
        <v>4199</v>
      </c>
      <c r="G278" s="738" t="s">
        <v>4200</v>
      </c>
      <c r="H278" s="741"/>
      <c r="I278" s="741"/>
      <c r="J278" s="738"/>
      <c r="K278" s="738"/>
      <c r="L278" s="741">
        <v>62</v>
      </c>
      <c r="M278" s="741">
        <v>15562</v>
      </c>
      <c r="N278" s="738">
        <v>1</v>
      </c>
      <c r="O278" s="738">
        <v>251</v>
      </c>
      <c r="P278" s="741"/>
      <c r="Q278" s="741"/>
      <c r="R278" s="754"/>
      <c r="S278" s="742"/>
    </row>
    <row r="279" spans="1:19" ht="14.4" customHeight="1" x14ac:dyDescent="0.3">
      <c r="A279" s="737" t="s">
        <v>4147</v>
      </c>
      <c r="B279" s="738" t="s">
        <v>4148</v>
      </c>
      <c r="C279" s="738" t="s">
        <v>566</v>
      </c>
      <c r="D279" s="738" t="s">
        <v>2217</v>
      </c>
      <c r="E279" s="738" t="s">
        <v>4149</v>
      </c>
      <c r="F279" s="738" t="s">
        <v>4152</v>
      </c>
      <c r="G279" s="738" t="s">
        <v>4153</v>
      </c>
      <c r="H279" s="741"/>
      <c r="I279" s="741"/>
      <c r="J279" s="738"/>
      <c r="K279" s="738"/>
      <c r="L279" s="741"/>
      <c r="M279" s="741"/>
      <c r="N279" s="738"/>
      <c r="O279" s="738"/>
      <c r="P279" s="741">
        <v>0.1</v>
      </c>
      <c r="Q279" s="741">
        <v>15.1</v>
      </c>
      <c r="R279" s="754"/>
      <c r="S279" s="742">
        <v>151</v>
      </c>
    </row>
    <row r="280" spans="1:19" ht="14.4" customHeight="1" x14ac:dyDescent="0.3">
      <c r="A280" s="737" t="s">
        <v>4147</v>
      </c>
      <c r="B280" s="738" t="s">
        <v>4148</v>
      </c>
      <c r="C280" s="738" t="s">
        <v>566</v>
      </c>
      <c r="D280" s="738" t="s">
        <v>2217</v>
      </c>
      <c r="E280" s="738" t="s">
        <v>4149</v>
      </c>
      <c r="F280" s="738" t="s">
        <v>4156</v>
      </c>
      <c r="G280" s="738" t="s">
        <v>4157</v>
      </c>
      <c r="H280" s="741"/>
      <c r="I280" s="741"/>
      <c r="J280" s="738"/>
      <c r="K280" s="738"/>
      <c r="L280" s="741"/>
      <c r="M280" s="741"/>
      <c r="N280" s="738"/>
      <c r="O280" s="738"/>
      <c r="P280" s="741">
        <v>0.4</v>
      </c>
      <c r="Q280" s="741">
        <v>101.42</v>
      </c>
      <c r="R280" s="754"/>
      <c r="S280" s="742">
        <v>253.54999999999998</v>
      </c>
    </row>
    <row r="281" spans="1:19" ht="14.4" customHeight="1" x14ac:dyDescent="0.3">
      <c r="A281" s="737" t="s">
        <v>4147</v>
      </c>
      <c r="B281" s="738" t="s">
        <v>4148</v>
      </c>
      <c r="C281" s="738" t="s">
        <v>566</v>
      </c>
      <c r="D281" s="738" t="s">
        <v>2217</v>
      </c>
      <c r="E281" s="738" t="s">
        <v>4149</v>
      </c>
      <c r="F281" s="738" t="s">
        <v>4168</v>
      </c>
      <c r="G281" s="738" t="s">
        <v>1155</v>
      </c>
      <c r="H281" s="741"/>
      <c r="I281" s="741"/>
      <c r="J281" s="738"/>
      <c r="K281" s="738"/>
      <c r="L281" s="741"/>
      <c r="M281" s="741"/>
      <c r="N281" s="738"/>
      <c r="O281" s="738"/>
      <c r="P281" s="741">
        <v>0.2</v>
      </c>
      <c r="Q281" s="741">
        <v>130</v>
      </c>
      <c r="R281" s="754"/>
      <c r="S281" s="742">
        <v>650</v>
      </c>
    </row>
    <row r="282" spans="1:19" ht="14.4" customHeight="1" x14ac:dyDescent="0.3">
      <c r="A282" s="737" t="s">
        <v>4147</v>
      </c>
      <c r="B282" s="738" t="s">
        <v>4148</v>
      </c>
      <c r="C282" s="738" t="s">
        <v>566</v>
      </c>
      <c r="D282" s="738" t="s">
        <v>2217</v>
      </c>
      <c r="E282" s="738" t="s">
        <v>4149</v>
      </c>
      <c r="F282" s="738" t="s">
        <v>4175</v>
      </c>
      <c r="G282" s="738" t="s">
        <v>590</v>
      </c>
      <c r="H282" s="741"/>
      <c r="I282" s="741"/>
      <c r="J282" s="738"/>
      <c r="K282" s="738"/>
      <c r="L282" s="741"/>
      <c r="M282" s="741"/>
      <c r="N282" s="738"/>
      <c r="O282" s="738"/>
      <c r="P282" s="741">
        <v>0.1</v>
      </c>
      <c r="Q282" s="741">
        <v>24.34</v>
      </c>
      <c r="R282" s="754"/>
      <c r="S282" s="742">
        <v>243.39999999999998</v>
      </c>
    </row>
    <row r="283" spans="1:19" ht="14.4" customHeight="1" x14ac:dyDescent="0.3">
      <c r="A283" s="737" t="s">
        <v>4147</v>
      </c>
      <c r="B283" s="738" t="s">
        <v>4148</v>
      </c>
      <c r="C283" s="738" t="s">
        <v>566</v>
      </c>
      <c r="D283" s="738" t="s">
        <v>2217</v>
      </c>
      <c r="E283" s="738" t="s">
        <v>4149</v>
      </c>
      <c r="F283" s="738" t="s">
        <v>4176</v>
      </c>
      <c r="G283" s="738" t="s">
        <v>2186</v>
      </c>
      <c r="H283" s="741"/>
      <c r="I283" s="741"/>
      <c r="J283" s="738"/>
      <c r="K283" s="738"/>
      <c r="L283" s="741"/>
      <c r="M283" s="741"/>
      <c r="N283" s="738"/>
      <c r="O283" s="738"/>
      <c r="P283" s="741">
        <v>0.1</v>
      </c>
      <c r="Q283" s="741">
        <v>3.75</v>
      </c>
      <c r="R283" s="754"/>
      <c r="S283" s="742">
        <v>37.5</v>
      </c>
    </row>
    <row r="284" spans="1:19" ht="14.4" customHeight="1" x14ac:dyDescent="0.3">
      <c r="A284" s="737" t="s">
        <v>4147</v>
      </c>
      <c r="B284" s="738" t="s">
        <v>4148</v>
      </c>
      <c r="C284" s="738" t="s">
        <v>566</v>
      </c>
      <c r="D284" s="738" t="s">
        <v>2217</v>
      </c>
      <c r="E284" s="738" t="s">
        <v>4178</v>
      </c>
      <c r="F284" s="738" t="s">
        <v>4181</v>
      </c>
      <c r="G284" s="738" t="s">
        <v>4182</v>
      </c>
      <c r="H284" s="741"/>
      <c r="I284" s="741"/>
      <c r="J284" s="738"/>
      <c r="K284" s="738"/>
      <c r="L284" s="741"/>
      <c r="M284" s="741"/>
      <c r="N284" s="738"/>
      <c r="O284" s="738"/>
      <c r="P284" s="741">
        <v>2</v>
      </c>
      <c r="Q284" s="741">
        <v>485.28</v>
      </c>
      <c r="R284" s="754"/>
      <c r="S284" s="742">
        <v>242.64</v>
      </c>
    </row>
    <row r="285" spans="1:19" ht="14.4" customHeight="1" x14ac:dyDescent="0.3">
      <c r="A285" s="737" t="s">
        <v>4147</v>
      </c>
      <c r="B285" s="738" t="s">
        <v>4148</v>
      </c>
      <c r="C285" s="738" t="s">
        <v>566</v>
      </c>
      <c r="D285" s="738" t="s">
        <v>2217</v>
      </c>
      <c r="E285" s="738" t="s">
        <v>4144</v>
      </c>
      <c r="F285" s="738" t="s">
        <v>4191</v>
      </c>
      <c r="G285" s="738" t="s">
        <v>4192</v>
      </c>
      <c r="H285" s="741"/>
      <c r="I285" s="741"/>
      <c r="J285" s="738"/>
      <c r="K285" s="738"/>
      <c r="L285" s="741"/>
      <c r="M285" s="741"/>
      <c r="N285" s="738"/>
      <c r="O285" s="738"/>
      <c r="P285" s="741">
        <v>8</v>
      </c>
      <c r="Q285" s="741">
        <v>1176</v>
      </c>
      <c r="R285" s="754"/>
      <c r="S285" s="742">
        <v>147</v>
      </c>
    </row>
    <row r="286" spans="1:19" ht="14.4" customHeight="1" x14ac:dyDescent="0.3">
      <c r="A286" s="737" t="s">
        <v>4147</v>
      </c>
      <c r="B286" s="738" t="s">
        <v>4148</v>
      </c>
      <c r="C286" s="738" t="s">
        <v>566</v>
      </c>
      <c r="D286" s="738" t="s">
        <v>2217</v>
      </c>
      <c r="E286" s="738" t="s">
        <v>4144</v>
      </c>
      <c r="F286" s="738" t="s">
        <v>4193</v>
      </c>
      <c r="G286" s="738" t="s">
        <v>4194</v>
      </c>
      <c r="H286" s="741"/>
      <c r="I286" s="741"/>
      <c r="J286" s="738"/>
      <c r="K286" s="738"/>
      <c r="L286" s="741"/>
      <c r="M286" s="741"/>
      <c r="N286" s="738"/>
      <c r="O286" s="738"/>
      <c r="P286" s="741">
        <v>2</v>
      </c>
      <c r="Q286" s="741">
        <v>74</v>
      </c>
      <c r="R286" s="754"/>
      <c r="S286" s="742">
        <v>37</v>
      </c>
    </row>
    <row r="287" spans="1:19" ht="14.4" customHeight="1" x14ac:dyDescent="0.3">
      <c r="A287" s="737" t="s">
        <v>4147</v>
      </c>
      <c r="B287" s="738" t="s">
        <v>4148</v>
      </c>
      <c r="C287" s="738" t="s">
        <v>566</v>
      </c>
      <c r="D287" s="738" t="s">
        <v>2217</v>
      </c>
      <c r="E287" s="738" t="s">
        <v>4144</v>
      </c>
      <c r="F287" s="738" t="s">
        <v>4205</v>
      </c>
      <c r="G287" s="738" t="s">
        <v>4206</v>
      </c>
      <c r="H287" s="741"/>
      <c r="I287" s="741"/>
      <c r="J287" s="738"/>
      <c r="K287" s="738"/>
      <c r="L287" s="741"/>
      <c r="M287" s="741"/>
      <c r="N287" s="738"/>
      <c r="O287" s="738"/>
      <c r="P287" s="741">
        <v>4</v>
      </c>
      <c r="Q287" s="741">
        <v>133.32999999999998</v>
      </c>
      <c r="R287" s="754"/>
      <c r="S287" s="742">
        <v>33.332499999999996</v>
      </c>
    </row>
    <row r="288" spans="1:19" ht="14.4" customHeight="1" x14ac:dyDescent="0.3">
      <c r="A288" s="737" t="s">
        <v>4147</v>
      </c>
      <c r="B288" s="738" t="s">
        <v>4148</v>
      </c>
      <c r="C288" s="738" t="s">
        <v>566</v>
      </c>
      <c r="D288" s="738" t="s">
        <v>2217</v>
      </c>
      <c r="E288" s="738" t="s">
        <v>4144</v>
      </c>
      <c r="F288" s="738" t="s">
        <v>4209</v>
      </c>
      <c r="G288" s="738" t="s">
        <v>4210</v>
      </c>
      <c r="H288" s="741"/>
      <c r="I288" s="741"/>
      <c r="J288" s="738"/>
      <c r="K288" s="738"/>
      <c r="L288" s="741"/>
      <c r="M288" s="741"/>
      <c r="N288" s="738"/>
      <c r="O288" s="738"/>
      <c r="P288" s="741">
        <v>16</v>
      </c>
      <c r="Q288" s="741">
        <v>1920</v>
      </c>
      <c r="R288" s="754"/>
      <c r="S288" s="742">
        <v>120</v>
      </c>
    </row>
    <row r="289" spans="1:19" ht="14.4" customHeight="1" x14ac:dyDescent="0.3">
      <c r="A289" s="737" t="s">
        <v>4147</v>
      </c>
      <c r="B289" s="738" t="s">
        <v>4148</v>
      </c>
      <c r="C289" s="738" t="s">
        <v>566</v>
      </c>
      <c r="D289" s="738" t="s">
        <v>2217</v>
      </c>
      <c r="E289" s="738" t="s">
        <v>4144</v>
      </c>
      <c r="F289" s="738" t="s">
        <v>4215</v>
      </c>
      <c r="G289" s="738" t="s">
        <v>4216</v>
      </c>
      <c r="H289" s="741"/>
      <c r="I289" s="741"/>
      <c r="J289" s="738"/>
      <c r="K289" s="738"/>
      <c r="L289" s="741"/>
      <c r="M289" s="741"/>
      <c r="N289" s="738"/>
      <c r="O289" s="738"/>
      <c r="P289" s="741">
        <v>2</v>
      </c>
      <c r="Q289" s="741">
        <v>154</v>
      </c>
      <c r="R289" s="754"/>
      <c r="S289" s="742">
        <v>77</v>
      </c>
    </row>
    <row r="290" spans="1:19" ht="14.4" customHeight="1" x14ac:dyDescent="0.3">
      <c r="A290" s="737" t="s">
        <v>4147</v>
      </c>
      <c r="B290" s="738" t="s">
        <v>4148</v>
      </c>
      <c r="C290" s="738" t="s">
        <v>566</v>
      </c>
      <c r="D290" s="738" t="s">
        <v>2217</v>
      </c>
      <c r="E290" s="738" t="s">
        <v>4144</v>
      </c>
      <c r="F290" s="738" t="s">
        <v>4217</v>
      </c>
      <c r="G290" s="738" t="s">
        <v>4218</v>
      </c>
      <c r="H290" s="741"/>
      <c r="I290" s="741"/>
      <c r="J290" s="738"/>
      <c r="K290" s="738"/>
      <c r="L290" s="741"/>
      <c r="M290" s="741"/>
      <c r="N290" s="738"/>
      <c r="O290" s="738"/>
      <c r="P290" s="741">
        <v>1</v>
      </c>
      <c r="Q290" s="741">
        <v>619</v>
      </c>
      <c r="R290" s="754"/>
      <c r="S290" s="742">
        <v>619</v>
      </c>
    </row>
    <row r="291" spans="1:19" ht="14.4" customHeight="1" x14ac:dyDescent="0.3">
      <c r="A291" s="737" t="s">
        <v>4147</v>
      </c>
      <c r="B291" s="738" t="s">
        <v>4148</v>
      </c>
      <c r="C291" s="738" t="s">
        <v>566</v>
      </c>
      <c r="D291" s="738" t="s">
        <v>2217</v>
      </c>
      <c r="E291" s="738" t="s">
        <v>4144</v>
      </c>
      <c r="F291" s="738" t="s">
        <v>4219</v>
      </c>
      <c r="G291" s="738" t="s">
        <v>4220</v>
      </c>
      <c r="H291" s="741"/>
      <c r="I291" s="741"/>
      <c r="J291" s="738"/>
      <c r="K291" s="738"/>
      <c r="L291" s="741"/>
      <c r="M291" s="741"/>
      <c r="N291" s="738"/>
      <c r="O291" s="738"/>
      <c r="P291" s="741">
        <v>1</v>
      </c>
      <c r="Q291" s="741">
        <v>373</v>
      </c>
      <c r="R291" s="754"/>
      <c r="S291" s="742">
        <v>373</v>
      </c>
    </row>
    <row r="292" spans="1:19" ht="14.4" customHeight="1" x14ac:dyDescent="0.3">
      <c r="A292" s="737" t="s">
        <v>4147</v>
      </c>
      <c r="B292" s="738" t="s">
        <v>4148</v>
      </c>
      <c r="C292" s="738" t="s">
        <v>566</v>
      </c>
      <c r="D292" s="738" t="s">
        <v>2217</v>
      </c>
      <c r="E292" s="738" t="s">
        <v>4144</v>
      </c>
      <c r="F292" s="738" t="s">
        <v>4221</v>
      </c>
      <c r="G292" s="738" t="s">
        <v>4222</v>
      </c>
      <c r="H292" s="741"/>
      <c r="I292" s="741"/>
      <c r="J292" s="738"/>
      <c r="K292" s="738"/>
      <c r="L292" s="741"/>
      <c r="M292" s="741"/>
      <c r="N292" s="738"/>
      <c r="O292" s="738"/>
      <c r="P292" s="741">
        <v>4</v>
      </c>
      <c r="Q292" s="741">
        <v>708</v>
      </c>
      <c r="R292" s="754"/>
      <c r="S292" s="742">
        <v>177</v>
      </c>
    </row>
    <row r="293" spans="1:19" ht="14.4" customHeight="1" x14ac:dyDescent="0.3">
      <c r="A293" s="737" t="s">
        <v>4147</v>
      </c>
      <c r="B293" s="738" t="s">
        <v>4148</v>
      </c>
      <c r="C293" s="738" t="s">
        <v>574</v>
      </c>
      <c r="D293" s="738" t="s">
        <v>4101</v>
      </c>
      <c r="E293" s="738" t="s">
        <v>4144</v>
      </c>
      <c r="F293" s="738" t="s">
        <v>4199</v>
      </c>
      <c r="G293" s="738" t="s">
        <v>4200</v>
      </c>
      <c r="H293" s="741">
        <v>1</v>
      </c>
      <c r="I293" s="741">
        <v>235</v>
      </c>
      <c r="J293" s="738">
        <v>0.46812749003984061</v>
      </c>
      <c r="K293" s="738">
        <v>235</v>
      </c>
      <c r="L293" s="741">
        <v>2</v>
      </c>
      <c r="M293" s="741">
        <v>502</v>
      </c>
      <c r="N293" s="738">
        <v>1</v>
      </c>
      <c r="O293" s="738">
        <v>251</v>
      </c>
      <c r="P293" s="741">
        <v>1</v>
      </c>
      <c r="Q293" s="741">
        <v>251</v>
      </c>
      <c r="R293" s="754">
        <v>0.5</v>
      </c>
      <c r="S293" s="742">
        <v>251</v>
      </c>
    </row>
    <row r="294" spans="1:19" ht="14.4" customHeight="1" x14ac:dyDescent="0.3">
      <c r="A294" s="737" t="s">
        <v>4147</v>
      </c>
      <c r="B294" s="738" t="s">
        <v>4148</v>
      </c>
      <c r="C294" s="738" t="s">
        <v>574</v>
      </c>
      <c r="D294" s="738" t="s">
        <v>4101</v>
      </c>
      <c r="E294" s="738" t="s">
        <v>4144</v>
      </c>
      <c r="F294" s="738" t="s">
        <v>4225</v>
      </c>
      <c r="G294" s="738" t="s">
        <v>4226</v>
      </c>
      <c r="H294" s="741"/>
      <c r="I294" s="741"/>
      <c r="J294" s="738"/>
      <c r="K294" s="738"/>
      <c r="L294" s="741"/>
      <c r="M294" s="741"/>
      <c r="N294" s="738"/>
      <c r="O294" s="738"/>
      <c r="P294" s="741">
        <v>1</v>
      </c>
      <c r="Q294" s="741">
        <v>126</v>
      </c>
      <c r="R294" s="754"/>
      <c r="S294" s="742">
        <v>126</v>
      </c>
    </row>
    <row r="295" spans="1:19" ht="14.4" customHeight="1" x14ac:dyDescent="0.3">
      <c r="A295" s="737" t="s">
        <v>4147</v>
      </c>
      <c r="B295" s="738" t="s">
        <v>4148</v>
      </c>
      <c r="C295" s="738" t="s">
        <v>574</v>
      </c>
      <c r="D295" s="738" t="s">
        <v>4101</v>
      </c>
      <c r="E295" s="738" t="s">
        <v>4144</v>
      </c>
      <c r="F295" s="738" t="s">
        <v>4229</v>
      </c>
      <c r="G295" s="738" t="s">
        <v>4230</v>
      </c>
      <c r="H295" s="741">
        <v>2</v>
      </c>
      <c r="I295" s="741">
        <v>974</v>
      </c>
      <c r="J295" s="738"/>
      <c r="K295" s="738">
        <v>487</v>
      </c>
      <c r="L295" s="741"/>
      <c r="M295" s="741"/>
      <c r="N295" s="738"/>
      <c r="O295" s="738"/>
      <c r="P295" s="741"/>
      <c r="Q295" s="741"/>
      <c r="R295" s="754"/>
      <c r="S295" s="742"/>
    </row>
    <row r="296" spans="1:19" ht="14.4" customHeight="1" x14ac:dyDescent="0.3">
      <c r="A296" s="737" t="s">
        <v>4147</v>
      </c>
      <c r="B296" s="738" t="s">
        <v>4148</v>
      </c>
      <c r="C296" s="738" t="s">
        <v>574</v>
      </c>
      <c r="D296" s="738" t="s">
        <v>4101</v>
      </c>
      <c r="E296" s="738" t="s">
        <v>4144</v>
      </c>
      <c r="F296" s="738" t="s">
        <v>4231</v>
      </c>
      <c r="G296" s="738" t="s">
        <v>4230</v>
      </c>
      <c r="H296" s="741"/>
      <c r="I296" s="741"/>
      <c r="J296" s="738"/>
      <c r="K296" s="738"/>
      <c r="L296" s="741">
        <v>1</v>
      </c>
      <c r="M296" s="741">
        <v>568</v>
      </c>
      <c r="N296" s="738">
        <v>1</v>
      </c>
      <c r="O296" s="738">
        <v>568</v>
      </c>
      <c r="P296" s="741"/>
      <c r="Q296" s="741"/>
      <c r="R296" s="754"/>
      <c r="S296" s="742"/>
    </row>
    <row r="297" spans="1:19" ht="14.4" customHeight="1" x14ac:dyDescent="0.3">
      <c r="A297" s="737" t="s">
        <v>4147</v>
      </c>
      <c r="B297" s="738" t="s">
        <v>4148</v>
      </c>
      <c r="C297" s="738" t="s">
        <v>574</v>
      </c>
      <c r="D297" s="738" t="s">
        <v>4101</v>
      </c>
      <c r="E297" s="738" t="s">
        <v>4144</v>
      </c>
      <c r="F297" s="738" t="s">
        <v>4242</v>
      </c>
      <c r="G297" s="738" t="s">
        <v>4241</v>
      </c>
      <c r="H297" s="741"/>
      <c r="I297" s="741"/>
      <c r="J297" s="738"/>
      <c r="K297" s="738"/>
      <c r="L297" s="741">
        <v>1</v>
      </c>
      <c r="M297" s="741">
        <v>380</v>
      </c>
      <c r="N297" s="738">
        <v>1</v>
      </c>
      <c r="O297" s="738">
        <v>380</v>
      </c>
      <c r="P297" s="741">
        <v>1</v>
      </c>
      <c r="Q297" s="741">
        <v>380</v>
      </c>
      <c r="R297" s="754">
        <v>1</v>
      </c>
      <c r="S297" s="742">
        <v>380</v>
      </c>
    </row>
    <row r="298" spans="1:19" ht="14.4" customHeight="1" x14ac:dyDescent="0.3">
      <c r="A298" s="737" t="s">
        <v>4147</v>
      </c>
      <c r="B298" s="738" t="s">
        <v>4148</v>
      </c>
      <c r="C298" s="738" t="s">
        <v>574</v>
      </c>
      <c r="D298" s="738" t="s">
        <v>2215</v>
      </c>
      <c r="E298" s="738" t="s">
        <v>4144</v>
      </c>
      <c r="F298" s="738" t="s">
        <v>4199</v>
      </c>
      <c r="G298" s="738" t="s">
        <v>4200</v>
      </c>
      <c r="H298" s="741">
        <v>1</v>
      </c>
      <c r="I298" s="741">
        <v>235</v>
      </c>
      <c r="J298" s="738">
        <v>7.802124833997344E-2</v>
      </c>
      <c r="K298" s="738">
        <v>235</v>
      </c>
      <c r="L298" s="741">
        <v>12</v>
      </c>
      <c r="M298" s="741">
        <v>3012</v>
      </c>
      <c r="N298" s="738">
        <v>1</v>
      </c>
      <c r="O298" s="738">
        <v>251</v>
      </c>
      <c r="P298" s="741">
        <v>13</v>
      </c>
      <c r="Q298" s="741">
        <v>3263</v>
      </c>
      <c r="R298" s="754">
        <v>1.0833333333333333</v>
      </c>
      <c r="S298" s="742">
        <v>251</v>
      </c>
    </row>
    <row r="299" spans="1:19" ht="14.4" customHeight="1" x14ac:dyDescent="0.3">
      <c r="A299" s="737" t="s">
        <v>4147</v>
      </c>
      <c r="B299" s="738" t="s">
        <v>4148</v>
      </c>
      <c r="C299" s="738" t="s">
        <v>574</v>
      </c>
      <c r="D299" s="738" t="s">
        <v>2215</v>
      </c>
      <c r="E299" s="738" t="s">
        <v>4144</v>
      </c>
      <c r="F299" s="738" t="s">
        <v>4225</v>
      </c>
      <c r="G299" s="738" t="s">
        <v>4226</v>
      </c>
      <c r="H299" s="741">
        <v>1</v>
      </c>
      <c r="I299" s="741">
        <v>118</v>
      </c>
      <c r="J299" s="738">
        <v>1.7027417027417027E-2</v>
      </c>
      <c r="K299" s="738">
        <v>118</v>
      </c>
      <c r="L299" s="741">
        <v>55</v>
      </c>
      <c r="M299" s="741">
        <v>6930</v>
      </c>
      <c r="N299" s="738">
        <v>1</v>
      </c>
      <c r="O299" s="738">
        <v>126</v>
      </c>
      <c r="P299" s="741">
        <v>39</v>
      </c>
      <c r="Q299" s="741">
        <v>4914</v>
      </c>
      <c r="R299" s="754">
        <v>0.70909090909090911</v>
      </c>
      <c r="S299" s="742">
        <v>126</v>
      </c>
    </row>
    <row r="300" spans="1:19" ht="14.4" customHeight="1" x14ac:dyDescent="0.3">
      <c r="A300" s="737" t="s">
        <v>4147</v>
      </c>
      <c r="B300" s="738" t="s">
        <v>4148</v>
      </c>
      <c r="C300" s="738" t="s">
        <v>574</v>
      </c>
      <c r="D300" s="738" t="s">
        <v>2215</v>
      </c>
      <c r="E300" s="738" t="s">
        <v>4144</v>
      </c>
      <c r="F300" s="738" t="s">
        <v>4231</v>
      </c>
      <c r="G300" s="738" t="s">
        <v>4230</v>
      </c>
      <c r="H300" s="741"/>
      <c r="I300" s="741"/>
      <c r="J300" s="738"/>
      <c r="K300" s="738"/>
      <c r="L300" s="741">
        <v>2</v>
      </c>
      <c r="M300" s="741">
        <v>1136</v>
      </c>
      <c r="N300" s="738">
        <v>1</v>
      </c>
      <c r="O300" s="738">
        <v>568</v>
      </c>
      <c r="P300" s="741"/>
      <c r="Q300" s="741"/>
      <c r="R300" s="754"/>
      <c r="S300" s="742"/>
    </row>
    <row r="301" spans="1:19" ht="14.4" customHeight="1" x14ac:dyDescent="0.3">
      <c r="A301" s="737" t="s">
        <v>4147</v>
      </c>
      <c r="B301" s="738" t="s">
        <v>4148</v>
      </c>
      <c r="C301" s="738" t="s">
        <v>574</v>
      </c>
      <c r="D301" s="738" t="s">
        <v>2215</v>
      </c>
      <c r="E301" s="738" t="s">
        <v>4144</v>
      </c>
      <c r="F301" s="738" t="s">
        <v>4236</v>
      </c>
      <c r="G301" s="738" t="s">
        <v>4237</v>
      </c>
      <c r="H301" s="741"/>
      <c r="I301" s="741"/>
      <c r="J301" s="738"/>
      <c r="K301" s="738"/>
      <c r="L301" s="741"/>
      <c r="M301" s="741"/>
      <c r="N301" s="738"/>
      <c r="O301" s="738"/>
      <c r="P301" s="741">
        <v>1</v>
      </c>
      <c r="Q301" s="741">
        <v>215</v>
      </c>
      <c r="R301" s="754"/>
      <c r="S301" s="742">
        <v>215</v>
      </c>
    </row>
    <row r="302" spans="1:19" ht="14.4" customHeight="1" x14ac:dyDescent="0.3">
      <c r="A302" s="737" t="s">
        <v>4147</v>
      </c>
      <c r="B302" s="738" t="s">
        <v>4148</v>
      </c>
      <c r="C302" s="738" t="s">
        <v>574</v>
      </c>
      <c r="D302" s="738" t="s">
        <v>2215</v>
      </c>
      <c r="E302" s="738" t="s">
        <v>4144</v>
      </c>
      <c r="F302" s="738" t="s">
        <v>4238</v>
      </c>
      <c r="G302" s="738" t="s">
        <v>4239</v>
      </c>
      <c r="H302" s="741"/>
      <c r="I302" s="741"/>
      <c r="J302" s="738"/>
      <c r="K302" s="738"/>
      <c r="L302" s="741"/>
      <c r="M302" s="741"/>
      <c r="N302" s="738"/>
      <c r="O302" s="738"/>
      <c r="P302" s="741">
        <v>8</v>
      </c>
      <c r="Q302" s="741">
        <v>680</v>
      </c>
      <c r="R302" s="754"/>
      <c r="S302" s="742">
        <v>85</v>
      </c>
    </row>
    <row r="303" spans="1:19" ht="14.4" customHeight="1" x14ac:dyDescent="0.3">
      <c r="A303" s="737" t="s">
        <v>4147</v>
      </c>
      <c r="B303" s="738" t="s">
        <v>4148</v>
      </c>
      <c r="C303" s="738" t="s">
        <v>574</v>
      </c>
      <c r="D303" s="738" t="s">
        <v>2215</v>
      </c>
      <c r="E303" s="738" t="s">
        <v>4144</v>
      </c>
      <c r="F303" s="738" t="s">
        <v>4240</v>
      </c>
      <c r="G303" s="738" t="s">
        <v>4241</v>
      </c>
      <c r="H303" s="741">
        <v>1</v>
      </c>
      <c r="I303" s="741">
        <v>299</v>
      </c>
      <c r="J303" s="738">
        <v>7.4918566775244305E-2</v>
      </c>
      <c r="K303" s="738">
        <v>299</v>
      </c>
      <c r="L303" s="741">
        <v>13</v>
      </c>
      <c r="M303" s="741">
        <v>3991</v>
      </c>
      <c r="N303" s="738">
        <v>1</v>
      </c>
      <c r="O303" s="738">
        <v>307</v>
      </c>
      <c r="P303" s="741">
        <v>13</v>
      </c>
      <c r="Q303" s="741">
        <v>3991</v>
      </c>
      <c r="R303" s="754">
        <v>1</v>
      </c>
      <c r="S303" s="742">
        <v>307</v>
      </c>
    </row>
    <row r="304" spans="1:19" ht="14.4" customHeight="1" x14ac:dyDescent="0.3">
      <c r="A304" s="737" t="s">
        <v>4147</v>
      </c>
      <c r="B304" s="738" t="s">
        <v>4148</v>
      </c>
      <c r="C304" s="738" t="s">
        <v>574</v>
      </c>
      <c r="D304" s="738" t="s">
        <v>2215</v>
      </c>
      <c r="E304" s="738" t="s">
        <v>4144</v>
      </c>
      <c r="F304" s="738" t="s">
        <v>4242</v>
      </c>
      <c r="G304" s="738" t="s">
        <v>4241</v>
      </c>
      <c r="H304" s="741"/>
      <c r="I304" s="741"/>
      <c r="J304" s="738"/>
      <c r="K304" s="738"/>
      <c r="L304" s="741">
        <v>6</v>
      </c>
      <c r="M304" s="741">
        <v>2280</v>
      </c>
      <c r="N304" s="738">
        <v>1</v>
      </c>
      <c r="O304" s="738">
        <v>380</v>
      </c>
      <c r="P304" s="741"/>
      <c r="Q304" s="741"/>
      <c r="R304" s="754"/>
      <c r="S304" s="742"/>
    </row>
    <row r="305" spans="1:19" ht="14.4" customHeight="1" x14ac:dyDescent="0.3">
      <c r="A305" s="737" t="s">
        <v>4147</v>
      </c>
      <c r="B305" s="738" t="s">
        <v>4148</v>
      </c>
      <c r="C305" s="738" t="s">
        <v>574</v>
      </c>
      <c r="D305" s="738" t="s">
        <v>2215</v>
      </c>
      <c r="E305" s="738" t="s">
        <v>4144</v>
      </c>
      <c r="F305" s="738" t="s">
        <v>4245</v>
      </c>
      <c r="G305" s="738" t="s">
        <v>4228</v>
      </c>
      <c r="H305" s="741"/>
      <c r="I305" s="741"/>
      <c r="J305" s="738"/>
      <c r="K305" s="738"/>
      <c r="L305" s="741">
        <v>1</v>
      </c>
      <c r="M305" s="741">
        <v>404</v>
      </c>
      <c r="N305" s="738">
        <v>1</v>
      </c>
      <c r="O305" s="738">
        <v>404</v>
      </c>
      <c r="P305" s="741"/>
      <c r="Q305" s="741"/>
      <c r="R305" s="754"/>
      <c r="S305" s="742"/>
    </row>
    <row r="306" spans="1:19" ht="14.4" customHeight="1" x14ac:dyDescent="0.3">
      <c r="A306" s="737" t="s">
        <v>4147</v>
      </c>
      <c r="B306" s="738" t="s">
        <v>4148</v>
      </c>
      <c r="C306" s="738" t="s">
        <v>574</v>
      </c>
      <c r="D306" s="738" t="s">
        <v>4102</v>
      </c>
      <c r="E306" s="738" t="s">
        <v>4144</v>
      </c>
      <c r="F306" s="738" t="s">
        <v>4199</v>
      </c>
      <c r="G306" s="738" t="s">
        <v>4200</v>
      </c>
      <c r="H306" s="741">
        <v>12</v>
      </c>
      <c r="I306" s="741">
        <v>2820</v>
      </c>
      <c r="J306" s="738"/>
      <c r="K306" s="738">
        <v>235</v>
      </c>
      <c r="L306" s="741"/>
      <c r="M306" s="741"/>
      <c r="N306" s="738"/>
      <c r="O306" s="738"/>
      <c r="P306" s="741"/>
      <c r="Q306" s="741"/>
      <c r="R306" s="754"/>
      <c r="S306" s="742"/>
    </row>
    <row r="307" spans="1:19" ht="14.4" customHeight="1" x14ac:dyDescent="0.3">
      <c r="A307" s="737" t="s">
        <v>4147</v>
      </c>
      <c r="B307" s="738" t="s">
        <v>4148</v>
      </c>
      <c r="C307" s="738" t="s">
        <v>574</v>
      </c>
      <c r="D307" s="738" t="s">
        <v>4102</v>
      </c>
      <c r="E307" s="738" t="s">
        <v>4144</v>
      </c>
      <c r="F307" s="738" t="s">
        <v>4225</v>
      </c>
      <c r="G307" s="738" t="s">
        <v>4226</v>
      </c>
      <c r="H307" s="741">
        <v>15</v>
      </c>
      <c r="I307" s="741">
        <v>1770</v>
      </c>
      <c r="J307" s="738"/>
      <c r="K307" s="738">
        <v>118</v>
      </c>
      <c r="L307" s="741"/>
      <c r="M307" s="741"/>
      <c r="N307" s="738"/>
      <c r="O307" s="738"/>
      <c r="P307" s="741"/>
      <c r="Q307" s="741"/>
      <c r="R307" s="754"/>
      <c r="S307" s="742"/>
    </row>
    <row r="308" spans="1:19" ht="14.4" customHeight="1" x14ac:dyDescent="0.3">
      <c r="A308" s="737" t="s">
        <v>4147</v>
      </c>
      <c r="B308" s="738" t="s">
        <v>4148</v>
      </c>
      <c r="C308" s="738" t="s">
        <v>574</v>
      </c>
      <c r="D308" s="738" t="s">
        <v>4102</v>
      </c>
      <c r="E308" s="738" t="s">
        <v>4144</v>
      </c>
      <c r="F308" s="738" t="s">
        <v>4240</v>
      </c>
      <c r="G308" s="738" t="s">
        <v>4241</v>
      </c>
      <c r="H308" s="741">
        <v>21</v>
      </c>
      <c r="I308" s="741">
        <v>6279</v>
      </c>
      <c r="J308" s="738"/>
      <c r="K308" s="738">
        <v>299</v>
      </c>
      <c r="L308" s="741"/>
      <c r="M308" s="741"/>
      <c r="N308" s="738"/>
      <c r="O308" s="738"/>
      <c r="P308" s="741"/>
      <c r="Q308" s="741"/>
      <c r="R308" s="754"/>
      <c r="S308" s="742"/>
    </row>
    <row r="309" spans="1:19" ht="14.4" customHeight="1" x14ac:dyDescent="0.3">
      <c r="A309" s="737" t="s">
        <v>4147</v>
      </c>
      <c r="B309" s="738" t="s">
        <v>4148</v>
      </c>
      <c r="C309" s="738" t="s">
        <v>574</v>
      </c>
      <c r="D309" s="738" t="s">
        <v>4103</v>
      </c>
      <c r="E309" s="738" t="s">
        <v>4144</v>
      </c>
      <c r="F309" s="738" t="s">
        <v>4199</v>
      </c>
      <c r="G309" s="738" t="s">
        <v>4200</v>
      </c>
      <c r="H309" s="741"/>
      <c r="I309" s="741"/>
      <c r="J309" s="738"/>
      <c r="K309" s="738"/>
      <c r="L309" s="741">
        <v>9</v>
      </c>
      <c r="M309" s="741">
        <v>2259</v>
      </c>
      <c r="N309" s="738">
        <v>1</v>
      </c>
      <c r="O309" s="738">
        <v>251</v>
      </c>
      <c r="P309" s="741">
        <v>23</v>
      </c>
      <c r="Q309" s="741">
        <v>5773</v>
      </c>
      <c r="R309" s="754">
        <v>2.5555555555555554</v>
      </c>
      <c r="S309" s="742">
        <v>251</v>
      </c>
    </row>
    <row r="310" spans="1:19" ht="14.4" customHeight="1" x14ac:dyDescent="0.3">
      <c r="A310" s="737" t="s">
        <v>4147</v>
      </c>
      <c r="B310" s="738" t="s">
        <v>4148</v>
      </c>
      <c r="C310" s="738" t="s">
        <v>574</v>
      </c>
      <c r="D310" s="738" t="s">
        <v>4103</v>
      </c>
      <c r="E310" s="738" t="s">
        <v>4144</v>
      </c>
      <c r="F310" s="738" t="s">
        <v>4225</v>
      </c>
      <c r="G310" s="738" t="s">
        <v>4226</v>
      </c>
      <c r="H310" s="741"/>
      <c r="I310" s="741"/>
      <c r="J310" s="738"/>
      <c r="K310" s="738"/>
      <c r="L310" s="741"/>
      <c r="M310" s="741"/>
      <c r="N310" s="738"/>
      <c r="O310" s="738"/>
      <c r="P310" s="741">
        <v>78</v>
      </c>
      <c r="Q310" s="741">
        <v>9828</v>
      </c>
      <c r="R310" s="754"/>
      <c r="S310" s="742">
        <v>126</v>
      </c>
    </row>
    <row r="311" spans="1:19" ht="14.4" customHeight="1" x14ac:dyDescent="0.3">
      <c r="A311" s="737" t="s">
        <v>4147</v>
      </c>
      <c r="B311" s="738" t="s">
        <v>4148</v>
      </c>
      <c r="C311" s="738" t="s">
        <v>574</v>
      </c>
      <c r="D311" s="738" t="s">
        <v>4103</v>
      </c>
      <c r="E311" s="738" t="s">
        <v>4144</v>
      </c>
      <c r="F311" s="738" t="s">
        <v>4229</v>
      </c>
      <c r="G311" s="738" t="s">
        <v>4230</v>
      </c>
      <c r="H311" s="741"/>
      <c r="I311" s="741"/>
      <c r="J311" s="738"/>
      <c r="K311" s="738"/>
      <c r="L311" s="741"/>
      <c r="M311" s="741"/>
      <c r="N311" s="738"/>
      <c r="O311" s="738"/>
      <c r="P311" s="741">
        <v>1</v>
      </c>
      <c r="Q311" s="741">
        <v>495</v>
      </c>
      <c r="R311" s="754"/>
      <c r="S311" s="742">
        <v>495</v>
      </c>
    </row>
    <row r="312" spans="1:19" ht="14.4" customHeight="1" x14ac:dyDescent="0.3">
      <c r="A312" s="737" t="s">
        <v>4147</v>
      </c>
      <c r="B312" s="738" t="s">
        <v>4148</v>
      </c>
      <c r="C312" s="738" t="s">
        <v>574</v>
      </c>
      <c r="D312" s="738" t="s">
        <v>4103</v>
      </c>
      <c r="E312" s="738" t="s">
        <v>4144</v>
      </c>
      <c r="F312" s="738" t="s">
        <v>4231</v>
      </c>
      <c r="G312" s="738" t="s">
        <v>4230</v>
      </c>
      <c r="H312" s="741"/>
      <c r="I312" s="741"/>
      <c r="J312" s="738"/>
      <c r="K312" s="738"/>
      <c r="L312" s="741"/>
      <c r="M312" s="741"/>
      <c r="N312" s="738"/>
      <c r="O312" s="738"/>
      <c r="P312" s="741">
        <v>29</v>
      </c>
      <c r="Q312" s="741">
        <v>16472</v>
      </c>
      <c r="R312" s="754"/>
      <c r="S312" s="742">
        <v>568</v>
      </c>
    </row>
    <row r="313" spans="1:19" ht="14.4" customHeight="1" x14ac:dyDescent="0.3">
      <c r="A313" s="737" t="s">
        <v>4147</v>
      </c>
      <c r="B313" s="738" t="s">
        <v>4148</v>
      </c>
      <c r="C313" s="738" t="s">
        <v>574</v>
      </c>
      <c r="D313" s="738" t="s">
        <v>4103</v>
      </c>
      <c r="E313" s="738" t="s">
        <v>4144</v>
      </c>
      <c r="F313" s="738" t="s">
        <v>4242</v>
      </c>
      <c r="G313" s="738" t="s">
        <v>4241</v>
      </c>
      <c r="H313" s="741"/>
      <c r="I313" s="741"/>
      <c r="J313" s="738"/>
      <c r="K313" s="738"/>
      <c r="L313" s="741">
        <v>10</v>
      </c>
      <c r="M313" s="741">
        <v>3800</v>
      </c>
      <c r="N313" s="738">
        <v>1</v>
      </c>
      <c r="O313" s="738">
        <v>380</v>
      </c>
      <c r="P313" s="741">
        <v>1</v>
      </c>
      <c r="Q313" s="741">
        <v>380</v>
      </c>
      <c r="R313" s="754">
        <v>0.1</v>
      </c>
      <c r="S313" s="742">
        <v>380</v>
      </c>
    </row>
    <row r="314" spans="1:19" ht="14.4" customHeight="1" x14ac:dyDescent="0.3">
      <c r="A314" s="737" t="s">
        <v>4147</v>
      </c>
      <c r="B314" s="738" t="s">
        <v>4148</v>
      </c>
      <c r="C314" s="738" t="s">
        <v>574</v>
      </c>
      <c r="D314" s="738" t="s">
        <v>2218</v>
      </c>
      <c r="E314" s="738" t="s">
        <v>4144</v>
      </c>
      <c r="F314" s="738" t="s">
        <v>4199</v>
      </c>
      <c r="G314" s="738" t="s">
        <v>4200</v>
      </c>
      <c r="H314" s="741">
        <v>11</v>
      </c>
      <c r="I314" s="741">
        <v>2585</v>
      </c>
      <c r="J314" s="738"/>
      <c r="K314" s="738">
        <v>235</v>
      </c>
      <c r="L314" s="741"/>
      <c r="M314" s="741"/>
      <c r="N314" s="738"/>
      <c r="O314" s="738"/>
      <c r="P314" s="741"/>
      <c r="Q314" s="741"/>
      <c r="R314" s="754"/>
      <c r="S314" s="742"/>
    </row>
    <row r="315" spans="1:19" ht="14.4" customHeight="1" x14ac:dyDescent="0.3">
      <c r="A315" s="737" t="s">
        <v>4147</v>
      </c>
      <c r="B315" s="738" t="s">
        <v>4148</v>
      </c>
      <c r="C315" s="738" t="s">
        <v>574</v>
      </c>
      <c r="D315" s="738" t="s">
        <v>2218</v>
      </c>
      <c r="E315" s="738" t="s">
        <v>4144</v>
      </c>
      <c r="F315" s="738" t="s">
        <v>4225</v>
      </c>
      <c r="G315" s="738" t="s">
        <v>4226</v>
      </c>
      <c r="H315" s="741">
        <v>29</v>
      </c>
      <c r="I315" s="741">
        <v>3422</v>
      </c>
      <c r="J315" s="738"/>
      <c r="K315" s="738">
        <v>118</v>
      </c>
      <c r="L315" s="741"/>
      <c r="M315" s="741"/>
      <c r="N315" s="738"/>
      <c r="O315" s="738"/>
      <c r="P315" s="741"/>
      <c r="Q315" s="741"/>
      <c r="R315" s="754"/>
      <c r="S315" s="742"/>
    </row>
    <row r="316" spans="1:19" ht="14.4" customHeight="1" x14ac:dyDescent="0.3">
      <c r="A316" s="737" t="s">
        <v>4147</v>
      </c>
      <c r="B316" s="738" t="s">
        <v>4148</v>
      </c>
      <c r="C316" s="738" t="s">
        <v>574</v>
      </c>
      <c r="D316" s="738" t="s">
        <v>2218</v>
      </c>
      <c r="E316" s="738" t="s">
        <v>4144</v>
      </c>
      <c r="F316" s="738" t="s">
        <v>4229</v>
      </c>
      <c r="G316" s="738" t="s">
        <v>4230</v>
      </c>
      <c r="H316" s="741">
        <v>2</v>
      </c>
      <c r="I316" s="741">
        <v>974</v>
      </c>
      <c r="J316" s="738"/>
      <c r="K316" s="738">
        <v>487</v>
      </c>
      <c r="L316" s="741"/>
      <c r="M316" s="741"/>
      <c r="N316" s="738"/>
      <c r="O316" s="738"/>
      <c r="P316" s="741"/>
      <c r="Q316" s="741"/>
      <c r="R316" s="754"/>
      <c r="S316" s="742"/>
    </row>
    <row r="317" spans="1:19" ht="14.4" customHeight="1" x14ac:dyDescent="0.3">
      <c r="A317" s="737" t="s">
        <v>4147</v>
      </c>
      <c r="B317" s="738" t="s">
        <v>4148</v>
      </c>
      <c r="C317" s="738" t="s">
        <v>574</v>
      </c>
      <c r="D317" s="738" t="s">
        <v>2218</v>
      </c>
      <c r="E317" s="738" t="s">
        <v>4144</v>
      </c>
      <c r="F317" s="738" t="s">
        <v>4240</v>
      </c>
      <c r="G317" s="738" t="s">
        <v>4241</v>
      </c>
      <c r="H317" s="741">
        <v>6</v>
      </c>
      <c r="I317" s="741">
        <v>1794</v>
      </c>
      <c r="J317" s="738"/>
      <c r="K317" s="738">
        <v>299</v>
      </c>
      <c r="L317" s="741"/>
      <c r="M317" s="741"/>
      <c r="N317" s="738"/>
      <c r="O317" s="738"/>
      <c r="P317" s="741"/>
      <c r="Q317" s="741"/>
      <c r="R317" s="754"/>
      <c r="S317" s="742"/>
    </row>
    <row r="318" spans="1:19" ht="14.4" customHeight="1" x14ac:dyDescent="0.3">
      <c r="A318" s="737" t="s">
        <v>4147</v>
      </c>
      <c r="B318" s="738" t="s">
        <v>4148</v>
      </c>
      <c r="C318" s="738" t="s">
        <v>574</v>
      </c>
      <c r="D318" s="738" t="s">
        <v>2218</v>
      </c>
      <c r="E318" s="738" t="s">
        <v>4144</v>
      </c>
      <c r="F318" s="738" t="s">
        <v>4242</v>
      </c>
      <c r="G318" s="738" t="s">
        <v>4241</v>
      </c>
      <c r="H318" s="741">
        <v>12</v>
      </c>
      <c r="I318" s="741">
        <v>4452</v>
      </c>
      <c r="J318" s="738"/>
      <c r="K318" s="738">
        <v>371</v>
      </c>
      <c r="L318" s="741"/>
      <c r="M318" s="741"/>
      <c r="N318" s="738"/>
      <c r="O318" s="738"/>
      <c r="P318" s="741"/>
      <c r="Q318" s="741"/>
      <c r="R318" s="754"/>
      <c r="S318" s="742"/>
    </row>
    <row r="319" spans="1:19" ht="14.4" customHeight="1" x14ac:dyDescent="0.3">
      <c r="A319" s="737" t="s">
        <v>4147</v>
      </c>
      <c r="B319" s="738" t="s">
        <v>4148</v>
      </c>
      <c r="C319" s="738" t="s">
        <v>574</v>
      </c>
      <c r="D319" s="738" t="s">
        <v>4097</v>
      </c>
      <c r="E319" s="738" t="s">
        <v>4144</v>
      </c>
      <c r="F319" s="738" t="s">
        <v>4199</v>
      </c>
      <c r="G319" s="738" t="s">
        <v>4200</v>
      </c>
      <c r="H319" s="741">
        <v>1</v>
      </c>
      <c r="I319" s="741">
        <v>235</v>
      </c>
      <c r="J319" s="738">
        <v>0.93625498007968122</v>
      </c>
      <c r="K319" s="738">
        <v>235</v>
      </c>
      <c r="L319" s="741">
        <v>1</v>
      </c>
      <c r="M319" s="741">
        <v>251</v>
      </c>
      <c r="N319" s="738">
        <v>1</v>
      </c>
      <c r="O319" s="738">
        <v>251</v>
      </c>
      <c r="P319" s="741"/>
      <c r="Q319" s="741"/>
      <c r="R319" s="754"/>
      <c r="S319" s="742"/>
    </row>
    <row r="320" spans="1:19" ht="14.4" customHeight="1" x14ac:dyDescent="0.3">
      <c r="A320" s="737" t="s">
        <v>4147</v>
      </c>
      <c r="B320" s="738" t="s">
        <v>4148</v>
      </c>
      <c r="C320" s="738" t="s">
        <v>574</v>
      </c>
      <c r="D320" s="738" t="s">
        <v>4097</v>
      </c>
      <c r="E320" s="738" t="s">
        <v>4144</v>
      </c>
      <c r="F320" s="738" t="s">
        <v>4225</v>
      </c>
      <c r="G320" s="738" t="s">
        <v>4226</v>
      </c>
      <c r="H320" s="741">
        <v>1</v>
      </c>
      <c r="I320" s="741">
        <v>118</v>
      </c>
      <c r="J320" s="738"/>
      <c r="K320" s="738">
        <v>118</v>
      </c>
      <c r="L320" s="741"/>
      <c r="M320" s="741"/>
      <c r="N320" s="738"/>
      <c r="O320" s="738"/>
      <c r="P320" s="741">
        <v>1</v>
      </c>
      <c r="Q320" s="741">
        <v>126</v>
      </c>
      <c r="R320" s="754"/>
      <c r="S320" s="742">
        <v>126</v>
      </c>
    </row>
    <row r="321" spans="1:19" ht="14.4" customHeight="1" x14ac:dyDescent="0.3">
      <c r="A321" s="737" t="s">
        <v>4147</v>
      </c>
      <c r="B321" s="738" t="s">
        <v>4148</v>
      </c>
      <c r="C321" s="738" t="s">
        <v>574</v>
      </c>
      <c r="D321" s="738" t="s">
        <v>4097</v>
      </c>
      <c r="E321" s="738" t="s">
        <v>4144</v>
      </c>
      <c r="F321" s="738" t="s">
        <v>4229</v>
      </c>
      <c r="G321" s="738" t="s">
        <v>4230</v>
      </c>
      <c r="H321" s="741"/>
      <c r="I321" s="741"/>
      <c r="J321" s="738"/>
      <c r="K321" s="738"/>
      <c r="L321" s="741">
        <v>1</v>
      </c>
      <c r="M321" s="741">
        <v>495</v>
      </c>
      <c r="N321" s="738">
        <v>1</v>
      </c>
      <c r="O321" s="738">
        <v>495</v>
      </c>
      <c r="P321" s="741"/>
      <c r="Q321" s="741"/>
      <c r="R321" s="754"/>
      <c r="S321" s="742"/>
    </row>
    <row r="322" spans="1:19" ht="14.4" customHeight="1" x14ac:dyDescent="0.3">
      <c r="A322" s="737" t="s">
        <v>4147</v>
      </c>
      <c r="B322" s="738" t="s">
        <v>4148</v>
      </c>
      <c r="C322" s="738" t="s">
        <v>574</v>
      </c>
      <c r="D322" s="738" t="s">
        <v>4097</v>
      </c>
      <c r="E322" s="738" t="s">
        <v>4144</v>
      </c>
      <c r="F322" s="738" t="s">
        <v>4242</v>
      </c>
      <c r="G322" s="738" t="s">
        <v>4241</v>
      </c>
      <c r="H322" s="741">
        <v>2</v>
      </c>
      <c r="I322" s="741">
        <v>742</v>
      </c>
      <c r="J322" s="738"/>
      <c r="K322" s="738">
        <v>371</v>
      </c>
      <c r="L322" s="741"/>
      <c r="M322" s="741"/>
      <c r="N322" s="738"/>
      <c r="O322" s="738"/>
      <c r="P322" s="741"/>
      <c r="Q322" s="741"/>
      <c r="R322" s="754"/>
      <c r="S322" s="742"/>
    </row>
    <row r="323" spans="1:19" ht="14.4" customHeight="1" x14ac:dyDescent="0.3">
      <c r="A323" s="737" t="s">
        <v>4147</v>
      </c>
      <c r="B323" s="738" t="s">
        <v>4148</v>
      </c>
      <c r="C323" s="738" t="s">
        <v>574</v>
      </c>
      <c r="D323" s="738" t="s">
        <v>4104</v>
      </c>
      <c r="E323" s="738" t="s">
        <v>4144</v>
      </c>
      <c r="F323" s="738" t="s">
        <v>4199</v>
      </c>
      <c r="G323" s="738" t="s">
        <v>4200</v>
      </c>
      <c r="H323" s="741"/>
      <c r="I323" s="741"/>
      <c r="J323" s="738"/>
      <c r="K323" s="738"/>
      <c r="L323" s="741">
        <v>3</v>
      </c>
      <c r="M323" s="741">
        <v>753</v>
      </c>
      <c r="N323" s="738">
        <v>1</v>
      </c>
      <c r="O323" s="738">
        <v>251</v>
      </c>
      <c r="P323" s="741">
        <v>7</v>
      </c>
      <c r="Q323" s="741">
        <v>1757</v>
      </c>
      <c r="R323" s="754">
        <v>2.3333333333333335</v>
      </c>
      <c r="S323" s="742">
        <v>251</v>
      </c>
    </row>
    <row r="324" spans="1:19" ht="14.4" customHeight="1" x14ac:dyDescent="0.3">
      <c r="A324" s="737" t="s">
        <v>4147</v>
      </c>
      <c r="B324" s="738" t="s">
        <v>4148</v>
      </c>
      <c r="C324" s="738" t="s">
        <v>574</v>
      </c>
      <c r="D324" s="738" t="s">
        <v>4104</v>
      </c>
      <c r="E324" s="738" t="s">
        <v>4144</v>
      </c>
      <c r="F324" s="738" t="s">
        <v>4225</v>
      </c>
      <c r="G324" s="738" t="s">
        <v>4226</v>
      </c>
      <c r="H324" s="741"/>
      <c r="I324" s="741"/>
      <c r="J324" s="738"/>
      <c r="K324" s="738"/>
      <c r="L324" s="741">
        <v>3</v>
      </c>
      <c r="M324" s="741">
        <v>378</v>
      </c>
      <c r="N324" s="738">
        <v>1</v>
      </c>
      <c r="O324" s="738">
        <v>126</v>
      </c>
      <c r="P324" s="741">
        <v>25</v>
      </c>
      <c r="Q324" s="741">
        <v>3150</v>
      </c>
      <c r="R324" s="754">
        <v>8.3333333333333339</v>
      </c>
      <c r="S324" s="742">
        <v>126</v>
      </c>
    </row>
    <row r="325" spans="1:19" ht="14.4" customHeight="1" x14ac:dyDescent="0.3">
      <c r="A325" s="737" t="s">
        <v>4147</v>
      </c>
      <c r="B325" s="738" t="s">
        <v>4148</v>
      </c>
      <c r="C325" s="738" t="s">
        <v>574</v>
      </c>
      <c r="D325" s="738" t="s">
        <v>4104</v>
      </c>
      <c r="E325" s="738" t="s">
        <v>4144</v>
      </c>
      <c r="F325" s="738" t="s">
        <v>4231</v>
      </c>
      <c r="G325" s="738" t="s">
        <v>4230</v>
      </c>
      <c r="H325" s="741"/>
      <c r="I325" s="741"/>
      <c r="J325" s="738"/>
      <c r="K325" s="738"/>
      <c r="L325" s="741"/>
      <c r="M325" s="741"/>
      <c r="N325" s="738"/>
      <c r="O325" s="738"/>
      <c r="P325" s="741">
        <v>2</v>
      </c>
      <c r="Q325" s="741">
        <v>1136</v>
      </c>
      <c r="R325" s="754"/>
      <c r="S325" s="742">
        <v>568</v>
      </c>
    </row>
    <row r="326" spans="1:19" ht="14.4" customHeight="1" x14ac:dyDescent="0.3">
      <c r="A326" s="737" t="s">
        <v>4147</v>
      </c>
      <c r="B326" s="738" t="s">
        <v>4148</v>
      </c>
      <c r="C326" s="738" t="s">
        <v>574</v>
      </c>
      <c r="D326" s="738" t="s">
        <v>4104</v>
      </c>
      <c r="E326" s="738" t="s">
        <v>4144</v>
      </c>
      <c r="F326" s="738" t="s">
        <v>4234</v>
      </c>
      <c r="G326" s="738" t="s">
        <v>4235</v>
      </c>
      <c r="H326" s="741"/>
      <c r="I326" s="741"/>
      <c r="J326" s="738"/>
      <c r="K326" s="738"/>
      <c r="L326" s="741"/>
      <c r="M326" s="741"/>
      <c r="N326" s="738"/>
      <c r="O326" s="738"/>
      <c r="P326" s="741">
        <v>2</v>
      </c>
      <c r="Q326" s="741">
        <v>924</v>
      </c>
      <c r="R326" s="754"/>
      <c r="S326" s="742">
        <v>462</v>
      </c>
    </row>
    <row r="327" spans="1:19" ht="14.4" customHeight="1" x14ac:dyDescent="0.3">
      <c r="A327" s="737" t="s">
        <v>4147</v>
      </c>
      <c r="B327" s="738" t="s">
        <v>4148</v>
      </c>
      <c r="C327" s="738" t="s">
        <v>574</v>
      </c>
      <c r="D327" s="738" t="s">
        <v>4104</v>
      </c>
      <c r="E327" s="738" t="s">
        <v>4144</v>
      </c>
      <c r="F327" s="738" t="s">
        <v>4238</v>
      </c>
      <c r="G327" s="738" t="s">
        <v>4239</v>
      </c>
      <c r="H327" s="741"/>
      <c r="I327" s="741"/>
      <c r="J327" s="738"/>
      <c r="K327" s="738"/>
      <c r="L327" s="741">
        <v>1</v>
      </c>
      <c r="M327" s="741">
        <v>85</v>
      </c>
      <c r="N327" s="738">
        <v>1</v>
      </c>
      <c r="O327" s="738">
        <v>85</v>
      </c>
      <c r="P327" s="741">
        <v>1</v>
      </c>
      <c r="Q327" s="741">
        <v>85</v>
      </c>
      <c r="R327" s="754">
        <v>1</v>
      </c>
      <c r="S327" s="742">
        <v>85</v>
      </c>
    </row>
    <row r="328" spans="1:19" ht="14.4" customHeight="1" x14ac:dyDescent="0.3">
      <c r="A328" s="737" t="s">
        <v>4147</v>
      </c>
      <c r="B328" s="738" t="s">
        <v>4148</v>
      </c>
      <c r="C328" s="738" t="s">
        <v>574</v>
      </c>
      <c r="D328" s="738" t="s">
        <v>4104</v>
      </c>
      <c r="E328" s="738" t="s">
        <v>4144</v>
      </c>
      <c r="F328" s="738" t="s">
        <v>4240</v>
      </c>
      <c r="G328" s="738" t="s">
        <v>4241</v>
      </c>
      <c r="H328" s="741"/>
      <c r="I328" s="741"/>
      <c r="J328" s="738"/>
      <c r="K328" s="738"/>
      <c r="L328" s="741">
        <v>3</v>
      </c>
      <c r="M328" s="741">
        <v>921</v>
      </c>
      <c r="N328" s="738">
        <v>1</v>
      </c>
      <c r="O328" s="738">
        <v>307</v>
      </c>
      <c r="P328" s="741">
        <v>1</v>
      </c>
      <c r="Q328" s="741">
        <v>307</v>
      </c>
      <c r="R328" s="754">
        <v>0.33333333333333331</v>
      </c>
      <c r="S328" s="742">
        <v>307</v>
      </c>
    </row>
    <row r="329" spans="1:19" ht="14.4" customHeight="1" x14ac:dyDescent="0.3">
      <c r="A329" s="737" t="s">
        <v>4147</v>
      </c>
      <c r="B329" s="738" t="s">
        <v>4148</v>
      </c>
      <c r="C329" s="738" t="s">
        <v>574</v>
      </c>
      <c r="D329" s="738" t="s">
        <v>4104</v>
      </c>
      <c r="E329" s="738" t="s">
        <v>4144</v>
      </c>
      <c r="F329" s="738" t="s">
        <v>4242</v>
      </c>
      <c r="G329" s="738" t="s">
        <v>4241</v>
      </c>
      <c r="H329" s="741"/>
      <c r="I329" s="741"/>
      <c r="J329" s="738"/>
      <c r="K329" s="738"/>
      <c r="L329" s="741">
        <v>1</v>
      </c>
      <c r="M329" s="741">
        <v>380</v>
      </c>
      <c r="N329" s="738">
        <v>1</v>
      </c>
      <c r="O329" s="738">
        <v>380</v>
      </c>
      <c r="P329" s="741">
        <v>6</v>
      </c>
      <c r="Q329" s="741">
        <v>2280</v>
      </c>
      <c r="R329" s="754">
        <v>6</v>
      </c>
      <c r="S329" s="742">
        <v>380</v>
      </c>
    </row>
    <row r="330" spans="1:19" ht="14.4" customHeight="1" x14ac:dyDescent="0.3">
      <c r="A330" s="737" t="s">
        <v>4147</v>
      </c>
      <c r="B330" s="738" t="s">
        <v>4148</v>
      </c>
      <c r="C330" s="738" t="s">
        <v>574</v>
      </c>
      <c r="D330" s="738" t="s">
        <v>4105</v>
      </c>
      <c r="E330" s="738" t="s">
        <v>4144</v>
      </c>
      <c r="F330" s="738" t="s">
        <v>4199</v>
      </c>
      <c r="G330" s="738" t="s">
        <v>4200</v>
      </c>
      <c r="H330" s="741">
        <v>1</v>
      </c>
      <c r="I330" s="741">
        <v>235</v>
      </c>
      <c r="J330" s="738"/>
      <c r="K330" s="738">
        <v>235</v>
      </c>
      <c r="L330" s="741"/>
      <c r="M330" s="741"/>
      <c r="N330" s="738"/>
      <c r="O330" s="738"/>
      <c r="P330" s="741"/>
      <c r="Q330" s="741"/>
      <c r="R330" s="754"/>
      <c r="S330" s="742"/>
    </row>
    <row r="331" spans="1:19" ht="14.4" customHeight="1" x14ac:dyDescent="0.3">
      <c r="A331" s="737" t="s">
        <v>4147</v>
      </c>
      <c r="B331" s="738" t="s">
        <v>4148</v>
      </c>
      <c r="C331" s="738" t="s">
        <v>574</v>
      </c>
      <c r="D331" s="738" t="s">
        <v>4105</v>
      </c>
      <c r="E331" s="738" t="s">
        <v>4144</v>
      </c>
      <c r="F331" s="738" t="s">
        <v>4240</v>
      </c>
      <c r="G331" s="738" t="s">
        <v>4241</v>
      </c>
      <c r="H331" s="741">
        <v>2</v>
      </c>
      <c r="I331" s="741">
        <v>598</v>
      </c>
      <c r="J331" s="738"/>
      <c r="K331" s="738">
        <v>299</v>
      </c>
      <c r="L331" s="741"/>
      <c r="M331" s="741"/>
      <c r="N331" s="738"/>
      <c r="O331" s="738"/>
      <c r="P331" s="741"/>
      <c r="Q331" s="741"/>
      <c r="R331" s="754"/>
      <c r="S331" s="742"/>
    </row>
    <row r="332" spans="1:19" ht="14.4" customHeight="1" x14ac:dyDescent="0.3">
      <c r="A332" s="737" t="s">
        <v>4147</v>
      </c>
      <c r="B332" s="738" t="s">
        <v>4148</v>
      </c>
      <c r="C332" s="738" t="s">
        <v>574</v>
      </c>
      <c r="D332" s="738" t="s">
        <v>4106</v>
      </c>
      <c r="E332" s="738" t="s">
        <v>4144</v>
      </c>
      <c r="F332" s="738" t="s">
        <v>4199</v>
      </c>
      <c r="G332" s="738" t="s">
        <v>4200</v>
      </c>
      <c r="H332" s="741">
        <v>1</v>
      </c>
      <c r="I332" s="741">
        <v>235</v>
      </c>
      <c r="J332" s="738"/>
      <c r="K332" s="738">
        <v>235</v>
      </c>
      <c r="L332" s="741"/>
      <c r="M332" s="741"/>
      <c r="N332" s="738"/>
      <c r="O332" s="738"/>
      <c r="P332" s="741"/>
      <c r="Q332" s="741"/>
      <c r="R332" s="754"/>
      <c r="S332" s="742"/>
    </row>
    <row r="333" spans="1:19" ht="14.4" customHeight="1" x14ac:dyDescent="0.3">
      <c r="A333" s="737" t="s">
        <v>4147</v>
      </c>
      <c r="B333" s="738" t="s">
        <v>4148</v>
      </c>
      <c r="C333" s="738" t="s">
        <v>574</v>
      </c>
      <c r="D333" s="738" t="s">
        <v>4106</v>
      </c>
      <c r="E333" s="738" t="s">
        <v>4144</v>
      </c>
      <c r="F333" s="738" t="s">
        <v>4225</v>
      </c>
      <c r="G333" s="738" t="s">
        <v>4226</v>
      </c>
      <c r="H333" s="741">
        <v>1</v>
      </c>
      <c r="I333" s="741">
        <v>118</v>
      </c>
      <c r="J333" s="738"/>
      <c r="K333" s="738">
        <v>118</v>
      </c>
      <c r="L333" s="741"/>
      <c r="M333" s="741"/>
      <c r="N333" s="738"/>
      <c r="O333" s="738"/>
      <c r="P333" s="741"/>
      <c r="Q333" s="741"/>
      <c r="R333" s="754"/>
      <c r="S333" s="742"/>
    </row>
    <row r="334" spans="1:19" ht="14.4" customHeight="1" x14ac:dyDescent="0.3">
      <c r="A334" s="737" t="s">
        <v>4147</v>
      </c>
      <c r="B334" s="738" t="s">
        <v>4148</v>
      </c>
      <c r="C334" s="738" t="s">
        <v>574</v>
      </c>
      <c r="D334" s="738" t="s">
        <v>4106</v>
      </c>
      <c r="E334" s="738" t="s">
        <v>4144</v>
      </c>
      <c r="F334" s="738" t="s">
        <v>4240</v>
      </c>
      <c r="G334" s="738" t="s">
        <v>4241</v>
      </c>
      <c r="H334" s="741">
        <v>1</v>
      </c>
      <c r="I334" s="741">
        <v>299</v>
      </c>
      <c r="J334" s="738"/>
      <c r="K334" s="738">
        <v>299</v>
      </c>
      <c r="L334" s="741"/>
      <c r="M334" s="741"/>
      <c r="N334" s="738"/>
      <c r="O334" s="738"/>
      <c r="P334" s="741"/>
      <c r="Q334" s="741"/>
      <c r="R334" s="754"/>
      <c r="S334" s="742"/>
    </row>
    <row r="335" spans="1:19" ht="14.4" customHeight="1" x14ac:dyDescent="0.3">
      <c r="A335" s="737" t="s">
        <v>4147</v>
      </c>
      <c r="B335" s="738" t="s">
        <v>4148</v>
      </c>
      <c r="C335" s="738" t="s">
        <v>574</v>
      </c>
      <c r="D335" s="738" t="s">
        <v>4107</v>
      </c>
      <c r="E335" s="738" t="s">
        <v>4144</v>
      </c>
      <c r="F335" s="738" t="s">
        <v>4199</v>
      </c>
      <c r="G335" s="738" t="s">
        <v>4200</v>
      </c>
      <c r="H335" s="741">
        <v>1</v>
      </c>
      <c r="I335" s="741">
        <v>235</v>
      </c>
      <c r="J335" s="738">
        <v>0.93625498007968122</v>
      </c>
      <c r="K335" s="738">
        <v>235</v>
      </c>
      <c r="L335" s="741">
        <v>1</v>
      </c>
      <c r="M335" s="741">
        <v>251</v>
      </c>
      <c r="N335" s="738">
        <v>1</v>
      </c>
      <c r="O335" s="738">
        <v>251</v>
      </c>
      <c r="P335" s="741">
        <v>1</v>
      </c>
      <c r="Q335" s="741">
        <v>251</v>
      </c>
      <c r="R335" s="754">
        <v>1</v>
      </c>
      <c r="S335" s="742">
        <v>251</v>
      </c>
    </row>
    <row r="336" spans="1:19" ht="14.4" customHeight="1" x14ac:dyDescent="0.3">
      <c r="A336" s="737" t="s">
        <v>4147</v>
      </c>
      <c r="B336" s="738" t="s">
        <v>4148</v>
      </c>
      <c r="C336" s="738" t="s">
        <v>574</v>
      </c>
      <c r="D336" s="738" t="s">
        <v>4107</v>
      </c>
      <c r="E336" s="738" t="s">
        <v>4144</v>
      </c>
      <c r="F336" s="738" t="s">
        <v>4225</v>
      </c>
      <c r="G336" s="738" t="s">
        <v>4226</v>
      </c>
      <c r="H336" s="741">
        <v>2</v>
      </c>
      <c r="I336" s="741">
        <v>236</v>
      </c>
      <c r="J336" s="738">
        <v>1.873015873015873</v>
      </c>
      <c r="K336" s="738">
        <v>118</v>
      </c>
      <c r="L336" s="741">
        <v>1</v>
      </c>
      <c r="M336" s="741">
        <v>126</v>
      </c>
      <c r="N336" s="738">
        <v>1</v>
      </c>
      <c r="O336" s="738">
        <v>126</v>
      </c>
      <c r="P336" s="741">
        <v>3</v>
      </c>
      <c r="Q336" s="741">
        <v>378</v>
      </c>
      <c r="R336" s="754">
        <v>3</v>
      </c>
      <c r="S336" s="742">
        <v>126</v>
      </c>
    </row>
    <row r="337" spans="1:19" ht="14.4" customHeight="1" x14ac:dyDescent="0.3">
      <c r="A337" s="737" t="s">
        <v>4147</v>
      </c>
      <c r="B337" s="738" t="s">
        <v>4148</v>
      </c>
      <c r="C337" s="738" t="s">
        <v>574</v>
      </c>
      <c r="D337" s="738" t="s">
        <v>4107</v>
      </c>
      <c r="E337" s="738" t="s">
        <v>4144</v>
      </c>
      <c r="F337" s="738" t="s">
        <v>4229</v>
      </c>
      <c r="G337" s="738" t="s">
        <v>4230</v>
      </c>
      <c r="H337" s="741">
        <v>1</v>
      </c>
      <c r="I337" s="741">
        <v>487</v>
      </c>
      <c r="J337" s="738"/>
      <c r="K337" s="738">
        <v>487</v>
      </c>
      <c r="L337" s="741"/>
      <c r="M337" s="741"/>
      <c r="N337" s="738"/>
      <c r="O337" s="738"/>
      <c r="P337" s="741">
        <v>1</v>
      </c>
      <c r="Q337" s="741">
        <v>495</v>
      </c>
      <c r="R337" s="754"/>
      <c r="S337" s="742">
        <v>495</v>
      </c>
    </row>
    <row r="338" spans="1:19" ht="14.4" customHeight="1" x14ac:dyDescent="0.3">
      <c r="A338" s="737" t="s">
        <v>4147</v>
      </c>
      <c r="B338" s="738" t="s">
        <v>4148</v>
      </c>
      <c r="C338" s="738" t="s">
        <v>574</v>
      </c>
      <c r="D338" s="738" t="s">
        <v>4107</v>
      </c>
      <c r="E338" s="738" t="s">
        <v>4144</v>
      </c>
      <c r="F338" s="738" t="s">
        <v>4240</v>
      </c>
      <c r="G338" s="738" t="s">
        <v>4241</v>
      </c>
      <c r="H338" s="741">
        <v>1</v>
      </c>
      <c r="I338" s="741">
        <v>299</v>
      </c>
      <c r="J338" s="738"/>
      <c r="K338" s="738">
        <v>299</v>
      </c>
      <c r="L338" s="741"/>
      <c r="M338" s="741"/>
      <c r="N338" s="738"/>
      <c r="O338" s="738"/>
      <c r="P338" s="741">
        <v>2</v>
      </c>
      <c r="Q338" s="741">
        <v>614</v>
      </c>
      <c r="R338" s="754"/>
      <c r="S338" s="742">
        <v>307</v>
      </c>
    </row>
    <row r="339" spans="1:19" ht="14.4" customHeight="1" x14ac:dyDescent="0.3">
      <c r="A339" s="737" t="s">
        <v>4147</v>
      </c>
      <c r="B339" s="738" t="s">
        <v>4148</v>
      </c>
      <c r="C339" s="738" t="s">
        <v>574</v>
      </c>
      <c r="D339" s="738" t="s">
        <v>4107</v>
      </c>
      <c r="E339" s="738" t="s">
        <v>4144</v>
      </c>
      <c r="F339" s="738" t="s">
        <v>4242</v>
      </c>
      <c r="G339" s="738" t="s">
        <v>4241</v>
      </c>
      <c r="H339" s="741"/>
      <c r="I339" s="741"/>
      <c r="J339" s="738"/>
      <c r="K339" s="738"/>
      <c r="L339" s="741">
        <v>1</v>
      </c>
      <c r="M339" s="741">
        <v>380</v>
      </c>
      <c r="N339" s="738">
        <v>1</v>
      </c>
      <c r="O339" s="738">
        <v>380</v>
      </c>
      <c r="P339" s="741"/>
      <c r="Q339" s="741"/>
      <c r="R339" s="754"/>
      <c r="S339" s="742"/>
    </row>
    <row r="340" spans="1:19" ht="14.4" customHeight="1" x14ac:dyDescent="0.3">
      <c r="A340" s="737" t="s">
        <v>4147</v>
      </c>
      <c r="B340" s="738" t="s">
        <v>4148</v>
      </c>
      <c r="C340" s="738" t="s">
        <v>574</v>
      </c>
      <c r="D340" s="738" t="s">
        <v>2219</v>
      </c>
      <c r="E340" s="738" t="s">
        <v>4144</v>
      </c>
      <c r="F340" s="738" t="s">
        <v>4199</v>
      </c>
      <c r="G340" s="738" t="s">
        <v>4200</v>
      </c>
      <c r="H340" s="741"/>
      <c r="I340" s="741"/>
      <c r="J340" s="738"/>
      <c r="K340" s="738"/>
      <c r="L340" s="741">
        <v>4</v>
      </c>
      <c r="M340" s="741">
        <v>1004</v>
      </c>
      <c r="N340" s="738">
        <v>1</v>
      </c>
      <c r="O340" s="738">
        <v>251</v>
      </c>
      <c r="P340" s="741"/>
      <c r="Q340" s="741"/>
      <c r="R340" s="754"/>
      <c r="S340" s="742"/>
    </row>
    <row r="341" spans="1:19" ht="14.4" customHeight="1" x14ac:dyDescent="0.3">
      <c r="A341" s="737" t="s">
        <v>4147</v>
      </c>
      <c r="B341" s="738" t="s">
        <v>4148</v>
      </c>
      <c r="C341" s="738" t="s">
        <v>574</v>
      </c>
      <c r="D341" s="738" t="s">
        <v>2219</v>
      </c>
      <c r="E341" s="738" t="s">
        <v>4144</v>
      </c>
      <c r="F341" s="738" t="s">
        <v>4225</v>
      </c>
      <c r="G341" s="738" t="s">
        <v>4226</v>
      </c>
      <c r="H341" s="741"/>
      <c r="I341" s="741"/>
      <c r="J341" s="738"/>
      <c r="K341" s="738"/>
      <c r="L341" s="741">
        <v>4</v>
      </c>
      <c r="M341" s="741">
        <v>504</v>
      </c>
      <c r="N341" s="738">
        <v>1</v>
      </c>
      <c r="O341" s="738">
        <v>126</v>
      </c>
      <c r="P341" s="741"/>
      <c r="Q341" s="741"/>
      <c r="R341" s="754"/>
      <c r="S341" s="742"/>
    </row>
    <row r="342" spans="1:19" ht="14.4" customHeight="1" x14ac:dyDescent="0.3">
      <c r="A342" s="737" t="s">
        <v>4147</v>
      </c>
      <c r="B342" s="738" t="s">
        <v>4148</v>
      </c>
      <c r="C342" s="738" t="s">
        <v>574</v>
      </c>
      <c r="D342" s="738" t="s">
        <v>2219</v>
      </c>
      <c r="E342" s="738" t="s">
        <v>4144</v>
      </c>
      <c r="F342" s="738" t="s">
        <v>4240</v>
      </c>
      <c r="G342" s="738" t="s">
        <v>4241</v>
      </c>
      <c r="H342" s="741"/>
      <c r="I342" s="741"/>
      <c r="J342" s="738"/>
      <c r="K342" s="738"/>
      <c r="L342" s="741">
        <v>4</v>
      </c>
      <c r="M342" s="741">
        <v>1228</v>
      </c>
      <c r="N342" s="738">
        <v>1</v>
      </c>
      <c r="O342" s="738">
        <v>307</v>
      </c>
      <c r="P342" s="741"/>
      <c r="Q342" s="741"/>
      <c r="R342" s="754"/>
      <c r="S342" s="742"/>
    </row>
    <row r="343" spans="1:19" ht="14.4" customHeight="1" x14ac:dyDescent="0.3">
      <c r="A343" s="737" t="s">
        <v>4147</v>
      </c>
      <c r="B343" s="738" t="s">
        <v>4148</v>
      </c>
      <c r="C343" s="738" t="s">
        <v>574</v>
      </c>
      <c r="D343" s="738" t="s">
        <v>2220</v>
      </c>
      <c r="E343" s="738" t="s">
        <v>4144</v>
      </c>
      <c r="F343" s="738" t="s">
        <v>4199</v>
      </c>
      <c r="G343" s="738" t="s">
        <v>4200</v>
      </c>
      <c r="H343" s="741">
        <v>17</v>
      </c>
      <c r="I343" s="741">
        <v>3995</v>
      </c>
      <c r="J343" s="738">
        <v>1.0610889774236387</v>
      </c>
      <c r="K343" s="738">
        <v>235</v>
      </c>
      <c r="L343" s="741">
        <v>15</v>
      </c>
      <c r="M343" s="741">
        <v>3765</v>
      </c>
      <c r="N343" s="738">
        <v>1</v>
      </c>
      <c r="O343" s="738">
        <v>251</v>
      </c>
      <c r="P343" s="741">
        <v>7</v>
      </c>
      <c r="Q343" s="741">
        <v>1757</v>
      </c>
      <c r="R343" s="754">
        <v>0.46666666666666667</v>
      </c>
      <c r="S343" s="742">
        <v>251</v>
      </c>
    </row>
    <row r="344" spans="1:19" ht="14.4" customHeight="1" x14ac:dyDescent="0.3">
      <c r="A344" s="737" t="s">
        <v>4147</v>
      </c>
      <c r="B344" s="738" t="s">
        <v>4148</v>
      </c>
      <c r="C344" s="738" t="s">
        <v>574</v>
      </c>
      <c r="D344" s="738" t="s">
        <v>2220</v>
      </c>
      <c r="E344" s="738" t="s">
        <v>4144</v>
      </c>
      <c r="F344" s="738" t="s">
        <v>4225</v>
      </c>
      <c r="G344" s="738" t="s">
        <v>4226</v>
      </c>
      <c r="H344" s="741">
        <v>20</v>
      </c>
      <c r="I344" s="741">
        <v>2360</v>
      </c>
      <c r="J344" s="738">
        <v>1.2486772486772486</v>
      </c>
      <c r="K344" s="738">
        <v>118</v>
      </c>
      <c r="L344" s="741">
        <v>15</v>
      </c>
      <c r="M344" s="741">
        <v>1890</v>
      </c>
      <c r="N344" s="738">
        <v>1</v>
      </c>
      <c r="O344" s="738">
        <v>126</v>
      </c>
      <c r="P344" s="741">
        <v>9</v>
      </c>
      <c r="Q344" s="741">
        <v>1134</v>
      </c>
      <c r="R344" s="754">
        <v>0.6</v>
      </c>
      <c r="S344" s="742">
        <v>126</v>
      </c>
    </row>
    <row r="345" spans="1:19" ht="14.4" customHeight="1" x14ac:dyDescent="0.3">
      <c r="A345" s="737" t="s">
        <v>4147</v>
      </c>
      <c r="B345" s="738" t="s">
        <v>4148</v>
      </c>
      <c r="C345" s="738" t="s">
        <v>574</v>
      </c>
      <c r="D345" s="738" t="s">
        <v>2220</v>
      </c>
      <c r="E345" s="738" t="s">
        <v>4144</v>
      </c>
      <c r="F345" s="738" t="s">
        <v>4238</v>
      </c>
      <c r="G345" s="738" t="s">
        <v>4239</v>
      </c>
      <c r="H345" s="741"/>
      <c r="I345" s="741"/>
      <c r="J345" s="738"/>
      <c r="K345" s="738"/>
      <c r="L345" s="741"/>
      <c r="M345" s="741"/>
      <c r="N345" s="738"/>
      <c r="O345" s="738"/>
      <c r="P345" s="741">
        <v>1</v>
      </c>
      <c r="Q345" s="741">
        <v>85</v>
      </c>
      <c r="R345" s="754"/>
      <c r="S345" s="742">
        <v>85</v>
      </c>
    </row>
    <row r="346" spans="1:19" ht="14.4" customHeight="1" x14ac:dyDescent="0.3">
      <c r="A346" s="737" t="s">
        <v>4147</v>
      </c>
      <c r="B346" s="738" t="s">
        <v>4148</v>
      </c>
      <c r="C346" s="738" t="s">
        <v>574</v>
      </c>
      <c r="D346" s="738" t="s">
        <v>2220</v>
      </c>
      <c r="E346" s="738" t="s">
        <v>4144</v>
      </c>
      <c r="F346" s="738" t="s">
        <v>4240</v>
      </c>
      <c r="G346" s="738" t="s">
        <v>4241</v>
      </c>
      <c r="H346" s="741">
        <v>22</v>
      </c>
      <c r="I346" s="741">
        <v>6578</v>
      </c>
      <c r="J346" s="738">
        <v>1.9478827361563518</v>
      </c>
      <c r="K346" s="738">
        <v>299</v>
      </c>
      <c r="L346" s="741">
        <v>11</v>
      </c>
      <c r="M346" s="741">
        <v>3377</v>
      </c>
      <c r="N346" s="738">
        <v>1</v>
      </c>
      <c r="O346" s="738">
        <v>307</v>
      </c>
      <c r="P346" s="741">
        <v>5</v>
      </c>
      <c r="Q346" s="741">
        <v>1535</v>
      </c>
      <c r="R346" s="754">
        <v>0.45454545454545453</v>
      </c>
      <c r="S346" s="742">
        <v>307</v>
      </c>
    </row>
    <row r="347" spans="1:19" ht="14.4" customHeight="1" x14ac:dyDescent="0.3">
      <c r="A347" s="737" t="s">
        <v>4147</v>
      </c>
      <c r="B347" s="738" t="s">
        <v>4148</v>
      </c>
      <c r="C347" s="738" t="s">
        <v>574</v>
      </c>
      <c r="D347" s="738" t="s">
        <v>2220</v>
      </c>
      <c r="E347" s="738" t="s">
        <v>4144</v>
      </c>
      <c r="F347" s="738" t="s">
        <v>4242</v>
      </c>
      <c r="G347" s="738" t="s">
        <v>4241</v>
      </c>
      <c r="H347" s="741">
        <v>2</v>
      </c>
      <c r="I347" s="741">
        <v>742</v>
      </c>
      <c r="J347" s="738">
        <v>0.39052631578947367</v>
      </c>
      <c r="K347" s="738">
        <v>371</v>
      </c>
      <c r="L347" s="741">
        <v>5</v>
      </c>
      <c r="M347" s="741">
        <v>1900</v>
      </c>
      <c r="N347" s="738">
        <v>1</v>
      </c>
      <c r="O347" s="738">
        <v>380</v>
      </c>
      <c r="P347" s="741">
        <v>1</v>
      </c>
      <c r="Q347" s="741">
        <v>380</v>
      </c>
      <c r="R347" s="754">
        <v>0.2</v>
      </c>
      <c r="S347" s="742">
        <v>380</v>
      </c>
    </row>
    <row r="348" spans="1:19" ht="14.4" customHeight="1" x14ac:dyDescent="0.3">
      <c r="A348" s="737" t="s">
        <v>4147</v>
      </c>
      <c r="B348" s="738" t="s">
        <v>4148</v>
      </c>
      <c r="C348" s="738" t="s">
        <v>574</v>
      </c>
      <c r="D348" s="738" t="s">
        <v>2220</v>
      </c>
      <c r="E348" s="738" t="s">
        <v>4144</v>
      </c>
      <c r="F348" s="738" t="s">
        <v>4245</v>
      </c>
      <c r="G348" s="738" t="s">
        <v>4228</v>
      </c>
      <c r="H348" s="741"/>
      <c r="I348" s="741"/>
      <c r="J348" s="738"/>
      <c r="K348" s="738"/>
      <c r="L348" s="741"/>
      <c r="M348" s="741"/>
      <c r="N348" s="738"/>
      <c r="O348" s="738"/>
      <c r="P348" s="741">
        <v>1</v>
      </c>
      <c r="Q348" s="741">
        <v>404</v>
      </c>
      <c r="R348" s="754"/>
      <c r="S348" s="742">
        <v>404</v>
      </c>
    </row>
    <row r="349" spans="1:19" ht="14.4" customHeight="1" x14ac:dyDescent="0.3">
      <c r="A349" s="737" t="s">
        <v>4147</v>
      </c>
      <c r="B349" s="738" t="s">
        <v>4148</v>
      </c>
      <c r="C349" s="738" t="s">
        <v>574</v>
      </c>
      <c r="D349" s="738" t="s">
        <v>2221</v>
      </c>
      <c r="E349" s="738" t="s">
        <v>4144</v>
      </c>
      <c r="F349" s="738" t="s">
        <v>4199</v>
      </c>
      <c r="G349" s="738" t="s">
        <v>4200</v>
      </c>
      <c r="H349" s="741"/>
      <c r="I349" s="741"/>
      <c r="J349" s="738"/>
      <c r="K349" s="738"/>
      <c r="L349" s="741">
        <v>1</v>
      </c>
      <c r="M349" s="741">
        <v>251</v>
      </c>
      <c r="N349" s="738">
        <v>1</v>
      </c>
      <c r="O349" s="738">
        <v>251</v>
      </c>
      <c r="P349" s="741">
        <v>1</v>
      </c>
      <c r="Q349" s="741">
        <v>251</v>
      </c>
      <c r="R349" s="754">
        <v>1</v>
      </c>
      <c r="S349" s="742">
        <v>251</v>
      </c>
    </row>
    <row r="350" spans="1:19" ht="14.4" customHeight="1" x14ac:dyDescent="0.3">
      <c r="A350" s="737" t="s">
        <v>4147</v>
      </c>
      <c r="B350" s="738" t="s">
        <v>4148</v>
      </c>
      <c r="C350" s="738" t="s">
        <v>574</v>
      </c>
      <c r="D350" s="738" t="s">
        <v>2221</v>
      </c>
      <c r="E350" s="738" t="s">
        <v>4144</v>
      </c>
      <c r="F350" s="738" t="s">
        <v>4225</v>
      </c>
      <c r="G350" s="738" t="s">
        <v>4226</v>
      </c>
      <c r="H350" s="741"/>
      <c r="I350" s="741"/>
      <c r="J350" s="738"/>
      <c r="K350" s="738"/>
      <c r="L350" s="741">
        <v>2</v>
      </c>
      <c r="M350" s="741">
        <v>252</v>
      </c>
      <c r="N350" s="738">
        <v>1</v>
      </c>
      <c r="O350" s="738">
        <v>126</v>
      </c>
      <c r="P350" s="741">
        <v>1</v>
      </c>
      <c r="Q350" s="741">
        <v>126</v>
      </c>
      <c r="R350" s="754">
        <v>0.5</v>
      </c>
      <c r="S350" s="742">
        <v>126</v>
      </c>
    </row>
    <row r="351" spans="1:19" ht="14.4" customHeight="1" x14ac:dyDescent="0.3">
      <c r="A351" s="737" t="s">
        <v>4147</v>
      </c>
      <c r="B351" s="738" t="s">
        <v>4148</v>
      </c>
      <c r="C351" s="738" t="s">
        <v>574</v>
      </c>
      <c r="D351" s="738" t="s">
        <v>2221</v>
      </c>
      <c r="E351" s="738" t="s">
        <v>4144</v>
      </c>
      <c r="F351" s="738" t="s">
        <v>4227</v>
      </c>
      <c r="G351" s="738" t="s">
        <v>4228</v>
      </c>
      <c r="H351" s="741"/>
      <c r="I351" s="741"/>
      <c r="J351" s="738"/>
      <c r="K351" s="738"/>
      <c r="L351" s="741"/>
      <c r="M351" s="741"/>
      <c r="N351" s="738"/>
      <c r="O351" s="738"/>
      <c r="P351" s="741">
        <v>1</v>
      </c>
      <c r="Q351" s="741">
        <v>331</v>
      </c>
      <c r="R351" s="754"/>
      <c r="S351" s="742">
        <v>331</v>
      </c>
    </row>
    <row r="352" spans="1:19" ht="14.4" customHeight="1" x14ac:dyDescent="0.3">
      <c r="A352" s="737" t="s">
        <v>4147</v>
      </c>
      <c r="B352" s="738" t="s">
        <v>4148</v>
      </c>
      <c r="C352" s="738" t="s">
        <v>574</v>
      </c>
      <c r="D352" s="738" t="s">
        <v>2221</v>
      </c>
      <c r="E352" s="738" t="s">
        <v>4144</v>
      </c>
      <c r="F352" s="738" t="s">
        <v>4231</v>
      </c>
      <c r="G352" s="738" t="s">
        <v>4230</v>
      </c>
      <c r="H352" s="741"/>
      <c r="I352" s="741"/>
      <c r="J352" s="738"/>
      <c r="K352" s="738"/>
      <c r="L352" s="741">
        <v>2</v>
      </c>
      <c r="M352" s="741">
        <v>1136</v>
      </c>
      <c r="N352" s="738">
        <v>1</v>
      </c>
      <c r="O352" s="738">
        <v>568</v>
      </c>
      <c r="P352" s="741"/>
      <c r="Q352" s="741"/>
      <c r="R352" s="754"/>
      <c r="S352" s="742"/>
    </row>
    <row r="353" spans="1:19" ht="14.4" customHeight="1" x14ac:dyDescent="0.3">
      <c r="A353" s="737" t="s">
        <v>4147</v>
      </c>
      <c r="B353" s="738" t="s">
        <v>4148</v>
      </c>
      <c r="C353" s="738" t="s">
        <v>574</v>
      </c>
      <c r="D353" s="738" t="s">
        <v>2221</v>
      </c>
      <c r="E353" s="738" t="s">
        <v>4144</v>
      </c>
      <c r="F353" s="738" t="s">
        <v>4240</v>
      </c>
      <c r="G353" s="738" t="s">
        <v>4241</v>
      </c>
      <c r="H353" s="741"/>
      <c r="I353" s="741"/>
      <c r="J353" s="738"/>
      <c r="K353" s="738"/>
      <c r="L353" s="741">
        <v>1</v>
      </c>
      <c r="M353" s="741">
        <v>307</v>
      </c>
      <c r="N353" s="738">
        <v>1</v>
      </c>
      <c r="O353" s="738">
        <v>307</v>
      </c>
      <c r="P353" s="741"/>
      <c r="Q353" s="741"/>
      <c r="R353" s="754"/>
      <c r="S353" s="742"/>
    </row>
    <row r="354" spans="1:19" ht="14.4" customHeight="1" x14ac:dyDescent="0.3">
      <c r="A354" s="737" t="s">
        <v>4147</v>
      </c>
      <c r="B354" s="738" t="s">
        <v>4148</v>
      </c>
      <c r="C354" s="738" t="s">
        <v>574</v>
      </c>
      <c r="D354" s="738" t="s">
        <v>4109</v>
      </c>
      <c r="E354" s="738" t="s">
        <v>4144</v>
      </c>
      <c r="F354" s="738" t="s">
        <v>4199</v>
      </c>
      <c r="G354" s="738" t="s">
        <v>4200</v>
      </c>
      <c r="H354" s="741">
        <v>5</v>
      </c>
      <c r="I354" s="741">
        <v>1175</v>
      </c>
      <c r="J354" s="738">
        <v>4.6812749003984067</v>
      </c>
      <c r="K354" s="738">
        <v>235</v>
      </c>
      <c r="L354" s="741">
        <v>1</v>
      </c>
      <c r="M354" s="741">
        <v>251</v>
      </c>
      <c r="N354" s="738">
        <v>1</v>
      </c>
      <c r="O354" s="738">
        <v>251</v>
      </c>
      <c r="P354" s="741"/>
      <c r="Q354" s="741"/>
      <c r="R354" s="754"/>
      <c r="S354" s="742"/>
    </row>
    <row r="355" spans="1:19" ht="14.4" customHeight="1" x14ac:dyDescent="0.3">
      <c r="A355" s="737" t="s">
        <v>4147</v>
      </c>
      <c r="B355" s="738" t="s">
        <v>4148</v>
      </c>
      <c r="C355" s="738" t="s">
        <v>574</v>
      </c>
      <c r="D355" s="738" t="s">
        <v>4109</v>
      </c>
      <c r="E355" s="738" t="s">
        <v>4144</v>
      </c>
      <c r="F355" s="738" t="s">
        <v>4225</v>
      </c>
      <c r="G355" s="738" t="s">
        <v>4226</v>
      </c>
      <c r="H355" s="741">
        <v>6</v>
      </c>
      <c r="I355" s="741">
        <v>708</v>
      </c>
      <c r="J355" s="738">
        <v>5.6190476190476186</v>
      </c>
      <c r="K355" s="738">
        <v>118</v>
      </c>
      <c r="L355" s="741">
        <v>1</v>
      </c>
      <c r="M355" s="741">
        <v>126</v>
      </c>
      <c r="N355" s="738">
        <v>1</v>
      </c>
      <c r="O355" s="738">
        <v>126</v>
      </c>
      <c r="P355" s="741"/>
      <c r="Q355" s="741"/>
      <c r="R355" s="754"/>
      <c r="S355" s="742"/>
    </row>
    <row r="356" spans="1:19" ht="14.4" customHeight="1" x14ac:dyDescent="0.3">
      <c r="A356" s="737" t="s">
        <v>4147</v>
      </c>
      <c r="B356" s="738" t="s">
        <v>4148</v>
      </c>
      <c r="C356" s="738" t="s">
        <v>574</v>
      </c>
      <c r="D356" s="738" t="s">
        <v>4109</v>
      </c>
      <c r="E356" s="738" t="s">
        <v>4144</v>
      </c>
      <c r="F356" s="738" t="s">
        <v>4231</v>
      </c>
      <c r="G356" s="738" t="s">
        <v>4230</v>
      </c>
      <c r="H356" s="741">
        <v>1</v>
      </c>
      <c r="I356" s="741">
        <v>559</v>
      </c>
      <c r="J356" s="738"/>
      <c r="K356" s="738">
        <v>559</v>
      </c>
      <c r="L356" s="741"/>
      <c r="M356" s="741"/>
      <c r="N356" s="738"/>
      <c r="O356" s="738"/>
      <c r="P356" s="741"/>
      <c r="Q356" s="741"/>
      <c r="R356" s="754"/>
      <c r="S356" s="742"/>
    </row>
    <row r="357" spans="1:19" ht="14.4" customHeight="1" x14ac:dyDescent="0.3">
      <c r="A357" s="737" t="s">
        <v>4147</v>
      </c>
      <c r="B357" s="738" t="s">
        <v>4148</v>
      </c>
      <c r="C357" s="738" t="s">
        <v>574</v>
      </c>
      <c r="D357" s="738" t="s">
        <v>4109</v>
      </c>
      <c r="E357" s="738" t="s">
        <v>4144</v>
      </c>
      <c r="F357" s="738" t="s">
        <v>4240</v>
      </c>
      <c r="G357" s="738" t="s">
        <v>4241</v>
      </c>
      <c r="H357" s="741">
        <v>4</v>
      </c>
      <c r="I357" s="741">
        <v>1196</v>
      </c>
      <c r="J357" s="738">
        <v>3.8957654723127035</v>
      </c>
      <c r="K357" s="738">
        <v>299</v>
      </c>
      <c r="L357" s="741">
        <v>1</v>
      </c>
      <c r="M357" s="741">
        <v>307</v>
      </c>
      <c r="N357" s="738">
        <v>1</v>
      </c>
      <c r="O357" s="738">
        <v>307</v>
      </c>
      <c r="P357" s="741"/>
      <c r="Q357" s="741"/>
      <c r="R357" s="754"/>
      <c r="S357" s="742"/>
    </row>
    <row r="358" spans="1:19" ht="14.4" customHeight="1" x14ac:dyDescent="0.3">
      <c r="A358" s="737" t="s">
        <v>4147</v>
      </c>
      <c r="B358" s="738" t="s">
        <v>4148</v>
      </c>
      <c r="C358" s="738" t="s">
        <v>574</v>
      </c>
      <c r="D358" s="738" t="s">
        <v>4110</v>
      </c>
      <c r="E358" s="738" t="s">
        <v>4144</v>
      </c>
      <c r="F358" s="738" t="s">
        <v>4199</v>
      </c>
      <c r="G358" s="738" t="s">
        <v>4200</v>
      </c>
      <c r="H358" s="741">
        <v>2</v>
      </c>
      <c r="I358" s="741">
        <v>470</v>
      </c>
      <c r="J358" s="738"/>
      <c r="K358" s="738">
        <v>235</v>
      </c>
      <c r="L358" s="741"/>
      <c r="M358" s="741"/>
      <c r="N358" s="738"/>
      <c r="O358" s="738"/>
      <c r="P358" s="741"/>
      <c r="Q358" s="741"/>
      <c r="R358" s="754"/>
      <c r="S358" s="742"/>
    </row>
    <row r="359" spans="1:19" ht="14.4" customHeight="1" x14ac:dyDescent="0.3">
      <c r="A359" s="737" t="s">
        <v>4147</v>
      </c>
      <c r="B359" s="738" t="s">
        <v>4148</v>
      </c>
      <c r="C359" s="738" t="s">
        <v>574</v>
      </c>
      <c r="D359" s="738" t="s">
        <v>4110</v>
      </c>
      <c r="E359" s="738" t="s">
        <v>4144</v>
      </c>
      <c r="F359" s="738" t="s">
        <v>4231</v>
      </c>
      <c r="G359" s="738" t="s">
        <v>4230</v>
      </c>
      <c r="H359" s="741">
        <v>2</v>
      </c>
      <c r="I359" s="741">
        <v>1118</v>
      </c>
      <c r="J359" s="738"/>
      <c r="K359" s="738">
        <v>559</v>
      </c>
      <c r="L359" s="741"/>
      <c r="M359" s="741"/>
      <c r="N359" s="738"/>
      <c r="O359" s="738"/>
      <c r="P359" s="741"/>
      <c r="Q359" s="741"/>
      <c r="R359" s="754"/>
      <c r="S359" s="742"/>
    </row>
    <row r="360" spans="1:19" ht="14.4" customHeight="1" x14ac:dyDescent="0.3">
      <c r="A360" s="737" t="s">
        <v>4147</v>
      </c>
      <c r="B360" s="738" t="s">
        <v>4148</v>
      </c>
      <c r="C360" s="738" t="s">
        <v>574</v>
      </c>
      <c r="D360" s="738" t="s">
        <v>2223</v>
      </c>
      <c r="E360" s="738" t="s">
        <v>4144</v>
      </c>
      <c r="F360" s="738" t="s">
        <v>4199</v>
      </c>
      <c r="G360" s="738" t="s">
        <v>4200</v>
      </c>
      <c r="H360" s="741">
        <v>9</v>
      </c>
      <c r="I360" s="741">
        <v>2115</v>
      </c>
      <c r="J360" s="738"/>
      <c r="K360" s="738">
        <v>235</v>
      </c>
      <c r="L360" s="741"/>
      <c r="M360" s="741"/>
      <c r="N360" s="738"/>
      <c r="O360" s="738"/>
      <c r="P360" s="741"/>
      <c r="Q360" s="741"/>
      <c r="R360" s="754"/>
      <c r="S360" s="742"/>
    </row>
    <row r="361" spans="1:19" ht="14.4" customHeight="1" x14ac:dyDescent="0.3">
      <c r="A361" s="737" t="s">
        <v>4147</v>
      </c>
      <c r="B361" s="738" t="s">
        <v>4148</v>
      </c>
      <c r="C361" s="738" t="s">
        <v>574</v>
      </c>
      <c r="D361" s="738" t="s">
        <v>2223</v>
      </c>
      <c r="E361" s="738" t="s">
        <v>4144</v>
      </c>
      <c r="F361" s="738" t="s">
        <v>4225</v>
      </c>
      <c r="G361" s="738" t="s">
        <v>4226</v>
      </c>
      <c r="H361" s="741">
        <v>1</v>
      </c>
      <c r="I361" s="741">
        <v>118</v>
      </c>
      <c r="J361" s="738"/>
      <c r="K361" s="738">
        <v>118</v>
      </c>
      <c r="L361" s="741"/>
      <c r="M361" s="741"/>
      <c r="N361" s="738"/>
      <c r="O361" s="738"/>
      <c r="P361" s="741"/>
      <c r="Q361" s="741"/>
      <c r="R361" s="754"/>
      <c r="S361" s="742"/>
    </row>
    <row r="362" spans="1:19" ht="14.4" customHeight="1" x14ac:dyDescent="0.3">
      <c r="A362" s="737" t="s">
        <v>4147</v>
      </c>
      <c r="B362" s="738" t="s">
        <v>4148</v>
      </c>
      <c r="C362" s="738" t="s">
        <v>574</v>
      </c>
      <c r="D362" s="738" t="s">
        <v>2223</v>
      </c>
      <c r="E362" s="738" t="s">
        <v>4144</v>
      </c>
      <c r="F362" s="738" t="s">
        <v>4229</v>
      </c>
      <c r="G362" s="738" t="s">
        <v>4230</v>
      </c>
      <c r="H362" s="741">
        <v>11</v>
      </c>
      <c r="I362" s="741">
        <v>5357</v>
      </c>
      <c r="J362" s="738"/>
      <c r="K362" s="738">
        <v>487</v>
      </c>
      <c r="L362" s="741"/>
      <c r="M362" s="741"/>
      <c r="N362" s="738"/>
      <c r="O362" s="738"/>
      <c r="P362" s="741"/>
      <c r="Q362" s="741"/>
      <c r="R362" s="754"/>
      <c r="S362" s="742"/>
    </row>
    <row r="363" spans="1:19" ht="14.4" customHeight="1" x14ac:dyDescent="0.3">
      <c r="A363" s="737" t="s">
        <v>4147</v>
      </c>
      <c r="B363" s="738" t="s">
        <v>4148</v>
      </c>
      <c r="C363" s="738" t="s">
        <v>574</v>
      </c>
      <c r="D363" s="738" t="s">
        <v>2223</v>
      </c>
      <c r="E363" s="738" t="s">
        <v>4144</v>
      </c>
      <c r="F363" s="738" t="s">
        <v>4240</v>
      </c>
      <c r="G363" s="738" t="s">
        <v>4241</v>
      </c>
      <c r="H363" s="741">
        <v>2</v>
      </c>
      <c r="I363" s="741">
        <v>598</v>
      </c>
      <c r="J363" s="738"/>
      <c r="K363" s="738">
        <v>299</v>
      </c>
      <c r="L363" s="741"/>
      <c r="M363" s="741"/>
      <c r="N363" s="738"/>
      <c r="O363" s="738"/>
      <c r="P363" s="741"/>
      <c r="Q363" s="741"/>
      <c r="R363" s="754"/>
      <c r="S363" s="742"/>
    </row>
    <row r="364" spans="1:19" ht="14.4" customHeight="1" x14ac:dyDescent="0.3">
      <c r="A364" s="737" t="s">
        <v>4147</v>
      </c>
      <c r="B364" s="738" t="s">
        <v>4148</v>
      </c>
      <c r="C364" s="738" t="s">
        <v>574</v>
      </c>
      <c r="D364" s="738" t="s">
        <v>4111</v>
      </c>
      <c r="E364" s="738" t="s">
        <v>4144</v>
      </c>
      <c r="F364" s="738" t="s">
        <v>4199</v>
      </c>
      <c r="G364" s="738" t="s">
        <v>4200</v>
      </c>
      <c r="H364" s="741">
        <v>13</v>
      </c>
      <c r="I364" s="741">
        <v>3055</v>
      </c>
      <c r="J364" s="738"/>
      <c r="K364" s="738">
        <v>235</v>
      </c>
      <c r="L364" s="741"/>
      <c r="M364" s="741"/>
      <c r="N364" s="738"/>
      <c r="O364" s="738"/>
      <c r="P364" s="741"/>
      <c r="Q364" s="741"/>
      <c r="R364" s="754"/>
      <c r="S364" s="742"/>
    </row>
    <row r="365" spans="1:19" ht="14.4" customHeight="1" x14ac:dyDescent="0.3">
      <c r="A365" s="737" t="s">
        <v>4147</v>
      </c>
      <c r="B365" s="738" t="s">
        <v>4148</v>
      </c>
      <c r="C365" s="738" t="s">
        <v>574</v>
      </c>
      <c r="D365" s="738" t="s">
        <v>4111</v>
      </c>
      <c r="E365" s="738" t="s">
        <v>4144</v>
      </c>
      <c r="F365" s="738" t="s">
        <v>4242</v>
      </c>
      <c r="G365" s="738" t="s">
        <v>4241</v>
      </c>
      <c r="H365" s="741">
        <v>17</v>
      </c>
      <c r="I365" s="741">
        <v>6307</v>
      </c>
      <c r="J365" s="738"/>
      <c r="K365" s="738">
        <v>371</v>
      </c>
      <c r="L365" s="741"/>
      <c r="M365" s="741"/>
      <c r="N365" s="738"/>
      <c r="O365" s="738"/>
      <c r="P365" s="741"/>
      <c r="Q365" s="741"/>
      <c r="R365" s="754"/>
      <c r="S365" s="742"/>
    </row>
    <row r="366" spans="1:19" ht="14.4" customHeight="1" x14ac:dyDescent="0.3">
      <c r="A366" s="737" t="s">
        <v>4147</v>
      </c>
      <c r="B366" s="738" t="s">
        <v>4148</v>
      </c>
      <c r="C366" s="738" t="s">
        <v>574</v>
      </c>
      <c r="D366" s="738" t="s">
        <v>2226</v>
      </c>
      <c r="E366" s="738" t="s">
        <v>4144</v>
      </c>
      <c r="F366" s="738" t="s">
        <v>4199</v>
      </c>
      <c r="G366" s="738" t="s">
        <v>4200</v>
      </c>
      <c r="H366" s="741"/>
      <c r="I366" s="741"/>
      <c r="J366" s="738"/>
      <c r="K366" s="738"/>
      <c r="L366" s="741">
        <v>9</v>
      </c>
      <c r="M366" s="741">
        <v>2259</v>
      </c>
      <c r="N366" s="738">
        <v>1</v>
      </c>
      <c r="O366" s="738">
        <v>251</v>
      </c>
      <c r="P366" s="741">
        <v>6</v>
      </c>
      <c r="Q366" s="741">
        <v>1506</v>
      </c>
      <c r="R366" s="754">
        <v>0.66666666666666663</v>
      </c>
      <c r="S366" s="742">
        <v>251</v>
      </c>
    </row>
    <row r="367" spans="1:19" ht="14.4" customHeight="1" x14ac:dyDescent="0.3">
      <c r="A367" s="737" t="s">
        <v>4147</v>
      </c>
      <c r="B367" s="738" t="s">
        <v>4148</v>
      </c>
      <c r="C367" s="738" t="s">
        <v>574</v>
      </c>
      <c r="D367" s="738" t="s">
        <v>2226</v>
      </c>
      <c r="E367" s="738" t="s">
        <v>4144</v>
      </c>
      <c r="F367" s="738" t="s">
        <v>4225</v>
      </c>
      <c r="G367" s="738" t="s">
        <v>4226</v>
      </c>
      <c r="H367" s="741"/>
      <c r="I367" s="741"/>
      <c r="J367" s="738"/>
      <c r="K367" s="738"/>
      <c r="L367" s="741">
        <v>9</v>
      </c>
      <c r="M367" s="741">
        <v>1134</v>
      </c>
      <c r="N367" s="738">
        <v>1</v>
      </c>
      <c r="O367" s="738">
        <v>126</v>
      </c>
      <c r="P367" s="741">
        <v>15</v>
      </c>
      <c r="Q367" s="741">
        <v>1890</v>
      </c>
      <c r="R367" s="754">
        <v>1.6666666666666667</v>
      </c>
      <c r="S367" s="742">
        <v>126</v>
      </c>
    </row>
    <row r="368" spans="1:19" ht="14.4" customHeight="1" x14ac:dyDescent="0.3">
      <c r="A368" s="737" t="s">
        <v>4147</v>
      </c>
      <c r="B368" s="738" t="s">
        <v>4148</v>
      </c>
      <c r="C368" s="738" t="s">
        <v>574</v>
      </c>
      <c r="D368" s="738" t="s">
        <v>2226</v>
      </c>
      <c r="E368" s="738" t="s">
        <v>4144</v>
      </c>
      <c r="F368" s="738" t="s">
        <v>4229</v>
      </c>
      <c r="G368" s="738" t="s">
        <v>4230</v>
      </c>
      <c r="H368" s="741"/>
      <c r="I368" s="741"/>
      <c r="J368" s="738"/>
      <c r="K368" s="738"/>
      <c r="L368" s="741">
        <v>1</v>
      </c>
      <c r="M368" s="741">
        <v>495</v>
      </c>
      <c r="N368" s="738">
        <v>1</v>
      </c>
      <c r="O368" s="738">
        <v>495</v>
      </c>
      <c r="P368" s="741"/>
      <c r="Q368" s="741"/>
      <c r="R368" s="754"/>
      <c r="S368" s="742"/>
    </row>
    <row r="369" spans="1:19" ht="14.4" customHeight="1" x14ac:dyDescent="0.3">
      <c r="A369" s="737" t="s">
        <v>4147</v>
      </c>
      <c r="B369" s="738" t="s">
        <v>4148</v>
      </c>
      <c r="C369" s="738" t="s">
        <v>574</v>
      </c>
      <c r="D369" s="738" t="s">
        <v>2226</v>
      </c>
      <c r="E369" s="738" t="s">
        <v>4144</v>
      </c>
      <c r="F369" s="738" t="s">
        <v>4231</v>
      </c>
      <c r="G369" s="738" t="s">
        <v>4230</v>
      </c>
      <c r="H369" s="741"/>
      <c r="I369" s="741"/>
      <c r="J369" s="738"/>
      <c r="K369" s="738"/>
      <c r="L369" s="741"/>
      <c r="M369" s="741"/>
      <c r="N369" s="738"/>
      <c r="O369" s="738"/>
      <c r="P369" s="741">
        <v>1</v>
      </c>
      <c r="Q369" s="741">
        <v>568</v>
      </c>
      <c r="R369" s="754"/>
      <c r="S369" s="742">
        <v>568</v>
      </c>
    </row>
    <row r="370" spans="1:19" ht="14.4" customHeight="1" x14ac:dyDescent="0.3">
      <c r="A370" s="737" t="s">
        <v>4147</v>
      </c>
      <c r="B370" s="738" t="s">
        <v>4148</v>
      </c>
      <c r="C370" s="738" t="s">
        <v>574</v>
      </c>
      <c r="D370" s="738" t="s">
        <v>2226</v>
      </c>
      <c r="E370" s="738" t="s">
        <v>4144</v>
      </c>
      <c r="F370" s="738" t="s">
        <v>4240</v>
      </c>
      <c r="G370" s="738" t="s">
        <v>4241</v>
      </c>
      <c r="H370" s="741"/>
      <c r="I370" s="741"/>
      <c r="J370" s="738"/>
      <c r="K370" s="738"/>
      <c r="L370" s="741">
        <v>3</v>
      </c>
      <c r="M370" s="741">
        <v>921</v>
      </c>
      <c r="N370" s="738">
        <v>1</v>
      </c>
      <c r="O370" s="738">
        <v>307</v>
      </c>
      <c r="P370" s="741">
        <v>3</v>
      </c>
      <c r="Q370" s="741">
        <v>921</v>
      </c>
      <c r="R370" s="754">
        <v>1</v>
      </c>
      <c r="S370" s="742">
        <v>307</v>
      </c>
    </row>
    <row r="371" spans="1:19" ht="14.4" customHeight="1" x14ac:dyDescent="0.3">
      <c r="A371" s="737" t="s">
        <v>4147</v>
      </c>
      <c r="B371" s="738" t="s">
        <v>4148</v>
      </c>
      <c r="C371" s="738" t="s">
        <v>574</v>
      </c>
      <c r="D371" s="738" t="s">
        <v>2226</v>
      </c>
      <c r="E371" s="738" t="s">
        <v>4144</v>
      </c>
      <c r="F371" s="738" t="s">
        <v>4242</v>
      </c>
      <c r="G371" s="738" t="s">
        <v>4241</v>
      </c>
      <c r="H371" s="741"/>
      <c r="I371" s="741"/>
      <c r="J371" s="738"/>
      <c r="K371" s="738"/>
      <c r="L371" s="741">
        <v>5</v>
      </c>
      <c r="M371" s="741">
        <v>1900</v>
      </c>
      <c r="N371" s="738">
        <v>1</v>
      </c>
      <c r="O371" s="738">
        <v>380</v>
      </c>
      <c r="P371" s="741">
        <v>2</v>
      </c>
      <c r="Q371" s="741">
        <v>760</v>
      </c>
      <c r="R371" s="754">
        <v>0.4</v>
      </c>
      <c r="S371" s="742">
        <v>380</v>
      </c>
    </row>
    <row r="372" spans="1:19" ht="14.4" customHeight="1" x14ac:dyDescent="0.3">
      <c r="A372" s="737" t="s">
        <v>4147</v>
      </c>
      <c r="B372" s="738" t="s">
        <v>4148</v>
      </c>
      <c r="C372" s="738" t="s">
        <v>574</v>
      </c>
      <c r="D372" s="738" t="s">
        <v>2227</v>
      </c>
      <c r="E372" s="738" t="s">
        <v>4144</v>
      </c>
      <c r="F372" s="738" t="s">
        <v>4199</v>
      </c>
      <c r="G372" s="738" t="s">
        <v>4200</v>
      </c>
      <c r="H372" s="741"/>
      <c r="I372" s="741"/>
      <c r="J372" s="738"/>
      <c r="K372" s="738"/>
      <c r="L372" s="741">
        <v>18</v>
      </c>
      <c r="M372" s="741">
        <v>4518</v>
      </c>
      <c r="N372" s="738">
        <v>1</v>
      </c>
      <c r="O372" s="738">
        <v>251</v>
      </c>
      <c r="P372" s="741">
        <v>6</v>
      </c>
      <c r="Q372" s="741">
        <v>1506</v>
      </c>
      <c r="R372" s="754">
        <v>0.33333333333333331</v>
      </c>
      <c r="S372" s="742">
        <v>251</v>
      </c>
    </row>
    <row r="373" spans="1:19" ht="14.4" customHeight="1" x14ac:dyDescent="0.3">
      <c r="A373" s="737" t="s">
        <v>4147</v>
      </c>
      <c r="B373" s="738" t="s">
        <v>4148</v>
      </c>
      <c r="C373" s="738" t="s">
        <v>574</v>
      </c>
      <c r="D373" s="738" t="s">
        <v>2227</v>
      </c>
      <c r="E373" s="738" t="s">
        <v>4144</v>
      </c>
      <c r="F373" s="738" t="s">
        <v>4225</v>
      </c>
      <c r="G373" s="738" t="s">
        <v>4226</v>
      </c>
      <c r="H373" s="741"/>
      <c r="I373" s="741"/>
      <c r="J373" s="738"/>
      <c r="K373" s="738"/>
      <c r="L373" s="741"/>
      <c r="M373" s="741"/>
      <c r="N373" s="738"/>
      <c r="O373" s="738"/>
      <c r="P373" s="741">
        <v>25</v>
      </c>
      <c r="Q373" s="741">
        <v>3150</v>
      </c>
      <c r="R373" s="754"/>
      <c r="S373" s="742">
        <v>126</v>
      </c>
    </row>
    <row r="374" spans="1:19" ht="14.4" customHeight="1" x14ac:dyDescent="0.3">
      <c r="A374" s="737" t="s">
        <v>4147</v>
      </c>
      <c r="B374" s="738" t="s">
        <v>4148</v>
      </c>
      <c r="C374" s="738" t="s">
        <v>574</v>
      </c>
      <c r="D374" s="738" t="s">
        <v>2227</v>
      </c>
      <c r="E374" s="738" t="s">
        <v>4144</v>
      </c>
      <c r="F374" s="738" t="s">
        <v>4231</v>
      </c>
      <c r="G374" s="738" t="s">
        <v>4230</v>
      </c>
      <c r="H374" s="741"/>
      <c r="I374" s="741"/>
      <c r="J374" s="738"/>
      <c r="K374" s="738"/>
      <c r="L374" s="741">
        <v>41</v>
      </c>
      <c r="M374" s="741">
        <v>23288</v>
      </c>
      <c r="N374" s="738">
        <v>1</v>
      </c>
      <c r="O374" s="738">
        <v>568</v>
      </c>
      <c r="P374" s="741">
        <v>14</v>
      </c>
      <c r="Q374" s="741">
        <v>7952</v>
      </c>
      <c r="R374" s="754">
        <v>0.34146341463414637</v>
      </c>
      <c r="S374" s="742">
        <v>568</v>
      </c>
    </row>
    <row r="375" spans="1:19" ht="14.4" customHeight="1" x14ac:dyDescent="0.3">
      <c r="A375" s="737" t="s">
        <v>4147</v>
      </c>
      <c r="B375" s="738" t="s">
        <v>4148</v>
      </c>
      <c r="C375" s="738" t="s">
        <v>574</v>
      </c>
      <c r="D375" s="738" t="s">
        <v>2228</v>
      </c>
      <c r="E375" s="738" t="s">
        <v>4144</v>
      </c>
      <c r="F375" s="738" t="s">
        <v>4199</v>
      </c>
      <c r="G375" s="738" t="s">
        <v>4200</v>
      </c>
      <c r="H375" s="741"/>
      <c r="I375" s="741"/>
      <c r="J375" s="738"/>
      <c r="K375" s="738"/>
      <c r="L375" s="741"/>
      <c r="M375" s="741"/>
      <c r="N375" s="738"/>
      <c r="O375" s="738"/>
      <c r="P375" s="741">
        <v>1</v>
      </c>
      <c r="Q375" s="741">
        <v>251</v>
      </c>
      <c r="R375" s="754"/>
      <c r="S375" s="742">
        <v>251</v>
      </c>
    </row>
    <row r="376" spans="1:19" ht="14.4" customHeight="1" x14ac:dyDescent="0.3">
      <c r="A376" s="737" t="s">
        <v>4147</v>
      </c>
      <c r="B376" s="738" t="s">
        <v>4148</v>
      </c>
      <c r="C376" s="738" t="s">
        <v>574</v>
      </c>
      <c r="D376" s="738" t="s">
        <v>2228</v>
      </c>
      <c r="E376" s="738" t="s">
        <v>4144</v>
      </c>
      <c r="F376" s="738" t="s">
        <v>4225</v>
      </c>
      <c r="G376" s="738" t="s">
        <v>4226</v>
      </c>
      <c r="H376" s="741"/>
      <c r="I376" s="741"/>
      <c r="J376" s="738"/>
      <c r="K376" s="738"/>
      <c r="L376" s="741"/>
      <c r="M376" s="741"/>
      <c r="N376" s="738"/>
      <c r="O376" s="738"/>
      <c r="P376" s="741">
        <v>4</v>
      </c>
      <c r="Q376" s="741">
        <v>504</v>
      </c>
      <c r="R376" s="754"/>
      <c r="S376" s="742">
        <v>126</v>
      </c>
    </row>
    <row r="377" spans="1:19" ht="14.4" customHeight="1" x14ac:dyDescent="0.3">
      <c r="A377" s="737" t="s">
        <v>4147</v>
      </c>
      <c r="B377" s="738" t="s">
        <v>4148</v>
      </c>
      <c r="C377" s="738" t="s">
        <v>574</v>
      </c>
      <c r="D377" s="738" t="s">
        <v>2228</v>
      </c>
      <c r="E377" s="738" t="s">
        <v>4144</v>
      </c>
      <c r="F377" s="738" t="s">
        <v>4242</v>
      </c>
      <c r="G377" s="738" t="s">
        <v>4241</v>
      </c>
      <c r="H377" s="741"/>
      <c r="I377" s="741"/>
      <c r="J377" s="738"/>
      <c r="K377" s="738"/>
      <c r="L377" s="741"/>
      <c r="M377" s="741"/>
      <c r="N377" s="738"/>
      <c r="O377" s="738"/>
      <c r="P377" s="741">
        <v>1</v>
      </c>
      <c r="Q377" s="741">
        <v>380</v>
      </c>
      <c r="R377" s="754"/>
      <c r="S377" s="742">
        <v>380</v>
      </c>
    </row>
    <row r="378" spans="1:19" ht="14.4" customHeight="1" x14ac:dyDescent="0.3">
      <c r="A378" s="737" t="s">
        <v>4147</v>
      </c>
      <c r="B378" s="738" t="s">
        <v>4148</v>
      </c>
      <c r="C378" s="738" t="s">
        <v>574</v>
      </c>
      <c r="D378" s="738" t="s">
        <v>4112</v>
      </c>
      <c r="E378" s="738" t="s">
        <v>4144</v>
      </c>
      <c r="F378" s="738" t="s">
        <v>4199</v>
      </c>
      <c r="G378" s="738" t="s">
        <v>4200</v>
      </c>
      <c r="H378" s="741">
        <v>21</v>
      </c>
      <c r="I378" s="741">
        <v>4935</v>
      </c>
      <c r="J378" s="738">
        <v>1.404382470119522</v>
      </c>
      <c r="K378" s="738">
        <v>235</v>
      </c>
      <c r="L378" s="741">
        <v>14</v>
      </c>
      <c r="M378" s="741">
        <v>3514</v>
      </c>
      <c r="N378" s="738">
        <v>1</v>
      </c>
      <c r="O378" s="738">
        <v>251</v>
      </c>
      <c r="P378" s="741">
        <v>13</v>
      </c>
      <c r="Q378" s="741">
        <v>3263</v>
      </c>
      <c r="R378" s="754">
        <v>0.9285714285714286</v>
      </c>
      <c r="S378" s="742">
        <v>251</v>
      </c>
    </row>
    <row r="379" spans="1:19" ht="14.4" customHeight="1" x14ac:dyDescent="0.3">
      <c r="A379" s="737" t="s">
        <v>4147</v>
      </c>
      <c r="B379" s="738" t="s">
        <v>4148</v>
      </c>
      <c r="C379" s="738" t="s">
        <v>574</v>
      </c>
      <c r="D379" s="738" t="s">
        <v>4112</v>
      </c>
      <c r="E379" s="738" t="s">
        <v>4144</v>
      </c>
      <c r="F379" s="738" t="s">
        <v>4225</v>
      </c>
      <c r="G379" s="738" t="s">
        <v>4226</v>
      </c>
      <c r="H379" s="741">
        <v>30</v>
      </c>
      <c r="I379" s="741">
        <v>3540</v>
      </c>
      <c r="J379" s="738">
        <v>0.68524970963995357</v>
      </c>
      <c r="K379" s="738">
        <v>118</v>
      </c>
      <c r="L379" s="741">
        <v>41</v>
      </c>
      <c r="M379" s="741">
        <v>5166</v>
      </c>
      <c r="N379" s="738">
        <v>1</v>
      </c>
      <c r="O379" s="738">
        <v>126</v>
      </c>
      <c r="P379" s="741">
        <v>88</v>
      </c>
      <c r="Q379" s="741">
        <v>11088</v>
      </c>
      <c r="R379" s="754">
        <v>2.1463414634146343</v>
      </c>
      <c r="S379" s="742">
        <v>126</v>
      </c>
    </row>
    <row r="380" spans="1:19" ht="14.4" customHeight="1" x14ac:dyDescent="0.3">
      <c r="A380" s="737" t="s">
        <v>4147</v>
      </c>
      <c r="B380" s="738" t="s">
        <v>4148</v>
      </c>
      <c r="C380" s="738" t="s">
        <v>574</v>
      </c>
      <c r="D380" s="738" t="s">
        <v>4112</v>
      </c>
      <c r="E380" s="738" t="s">
        <v>4144</v>
      </c>
      <c r="F380" s="738" t="s">
        <v>4231</v>
      </c>
      <c r="G380" s="738" t="s">
        <v>4230</v>
      </c>
      <c r="H380" s="741">
        <v>9</v>
      </c>
      <c r="I380" s="741">
        <v>5031</v>
      </c>
      <c r="J380" s="738">
        <v>1.7714788732394366</v>
      </c>
      <c r="K380" s="738">
        <v>559</v>
      </c>
      <c r="L380" s="741">
        <v>5</v>
      </c>
      <c r="M380" s="741">
        <v>2840</v>
      </c>
      <c r="N380" s="738">
        <v>1</v>
      </c>
      <c r="O380" s="738">
        <v>568</v>
      </c>
      <c r="P380" s="741">
        <v>5</v>
      </c>
      <c r="Q380" s="741">
        <v>2840</v>
      </c>
      <c r="R380" s="754">
        <v>1</v>
      </c>
      <c r="S380" s="742">
        <v>568</v>
      </c>
    </row>
    <row r="381" spans="1:19" ht="14.4" customHeight="1" x14ac:dyDescent="0.3">
      <c r="A381" s="737" t="s">
        <v>4147</v>
      </c>
      <c r="B381" s="738" t="s">
        <v>4148</v>
      </c>
      <c r="C381" s="738" t="s">
        <v>574</v>
      </c>
      <c r="D381" s="738" t="s">
        <v>4112</v>
      </c>
      <c r="E381" s="738" t="s">
        <v>4144</v>
      </c>
      <c r="F381" s="738" t="s">
        <v>4240</v>
      </c>
      <c r="G381" s="738" t="s">
        <v>4241</v>
      </c>
      <c r="H381" s="741">
        <v>3</v>
      </c>
      <c r="I381" s="741">
        <v>897</v>
      </c>
      <c r="J381" s="738"/>
      <c r="K381" s="738">
        <v>299</v>
      </c>
      <c r="L381" s="741"/>
      <c r="M381" s="741"/>
      <c r="N381" s="738"/>
      <c r="O381" s="738"/>
      <c r="P381" s="741"/>
      <c r="Q381" s="741"/>
      <c r="R381" s="754"/>
      <c r="S381" s="742"/>
    </row>
    <row r="382" spans="1:19" ht="14.4" customHeight="1" x14ac:dyDescent="0.3">
      <c r="A382" s="737" t="s">
        <v>4147</v>
      </c>
      <c r="B382" s="738" t="s">
        <v>4148</v>
      </c>
      <c r="C382" s="738" t="s">
        <v>574</v>
      </c>
      <c r="D382" s="738" t="s">
        <v>4112</v>
      </c>
      <c r="E382" s="738" t="s">
        <v>4144</v>
      </c>
      <c r="F382" s="738" t="s">
        <v>4242</v>
      </c>
      <c r="G382" s="738" t="s">
        <v>4241</v>
      </c>
      <c r="H382" s="741">
        <v>31</v>
      </c>
      <c r="I382" s="741">
        <v>11501</v>
      </c>
      <c r="J382" s="738">
        <v>0.56047758284600391</v>
      </c>
      <c r="K382" s="738">
        <v>371</v>
      </c>
      <c r="L382" s="741">
        <v>54</v>
      </c>
      <c r="M382" s="741">
        <v>20520</v>
      </c>
      <c r="N382" s="738">
        <v>1</v>
      </c>
      <c r="O382" s="738">
        <v>380</v>
      </c>
      <c r="P382" s="741">
        <v>19</v>
      </c>
      <c r="Q382" s="741">
        <v>7220</v>
      </c>
      <c r="R382" s="754">
        <v>0.35185185185185186</v>
      </c>
      <c r="S382" s="742">
        <v>380</v>
      </c>
    </row>
    <row r="383" spans="1:19" ht="14.4" customHeight="1" x14ac:dyDescent="0.3">
      <c r="A383" s="737" t="s">
        <v>4147</v>
      </c>
      <c r="B383" s="738" t="s">
        <v>4148</v>
      </c>
      <c r="C383" s="738" t="s">
        <v>574</v>
      </c>
      <c r="D383" s="738" t="s">
        <v>4112</v>
      </c>
      <c r="E383" s="738" t="s">
        <v>4144</v>
      </c>
      <c r="F383" s="738" t="s">
        <v>4243</v>
      </c>
      <c r="G383" s="738" t="s">
        <v>4244</v>
      </c>
      <c r="H383" s="741">
        <v>3</v>
      </c>
      <c r="I383" s="741">
        <v>816</v>
      </c>
      <c r="J383" s="738"/>
      <c r="K383" s="738">
        <v>272</v>
      </c>
      <c r="L383" s="741"/>
      <c r="M383" s="741"/>
      <c r="N383" s="738"/>
      <c r="O383" s="738"/>
      <c r="P383" s="741">
        <v>3</v>
      </c>
      <c r="Q383" s="741">
        <v>816</v>
      </c>
      <c r="R383" s="754"/>
      <c r="S383" s="742">
        <v>272</v>
      </c>
    </row>
    <row r="384" spans="1:19" ht="14.4" customHeight="1" x14ac:dyDescent="0.3">
      <c r="A384" s="737" t="s">
        <v>4147</v>
      </c>
      <c r="B384" s="738" t="s">
        <v>4148</v>
      </c>
      <c r="C384" s="738" t="s">
        <v>574</v>
      </c>
      <c r="D384" s="738" t="s">
        <v>4112</v>
      </c>
      <c r="E384" s="738" t="s">
        <v>4144</v>
      </c>
      <c r="F384" s="738" t="s">
        <v>4245</v>
      </c>
      <c r="G384" s="738" t="s">
        <v>4228</v>
      </c>
      <c r="H384" s="741"/>
      <c r="I384" s="741"/>
      <c r="J384" s="738"/>
      <c r="K384" s="738"/>
      <c r="L384" s="741"/>
      <c r="M384" s="741"/>
      <c r="N384" s="738"/>
      <c r="O384" s="738"/>
      <c r="P384" s="741">
        <v>1</v>
      </c>
      <c r="Q384" s="741">
        <v>404</v>
      </c>
      <c r="R384" s="754"/>
      <c r="S384" s="742">
        <v>404</v>
      </c>
    </row>
    <row r="385" spans="1:19" ht="14.4" customHeight="1" x14ac:dyDescent="0.3">
      <c r="A385" s="737" t="s">
        <v>4147</v>
      </c>
      <c r="B385" s="738" t="s">
        <v>4148</v>
      </c>
      <c r="C385" s="738" t="s">
        <v>574</v>
      </c>
      <c r="D385" s="738" t="s">
        <v>2229</v>
      </c>
      <c r="E385" s="738" t="s">
        <v>4144</v>
      </c>
      <c r="F385" s="738" t="s">
        <v>4199</v>
      </c>
      <c r="G385" s="738" t="s">
        <v>4200</v>
      </c>
      <c r="H385" s="741">
        <v>16</v>
      </c>
      <c r="I385" s="741">
        <v>3760</v>
      </c>
      <c r="J385" s="738"/>
      <c r="K385" s="738">
        <v>235</v>
      </c>
      <c r="L385" s="741"/>
      <c r="M385" s="741"/>
      <c r="N385" s="738"/>
      <c r="O385" s="738"/>
      <c r="P385" s="741"/>
      <c r="Q385" s="741"/>
      <c r="R385" s="754"/>
      <c r="S385" s="742"/>
    </row>
    <row r="386" spans="1:19" ht="14.4" customHeight="1" x14ac:dyDescent="0.3">
      <c r="A386" s="737" t="s">
        <v>4147</v>
      </c>
      <c r="B386" s="738" t="s">
        <v>4148</v>
      </c>
      <c r="C386" s="738" t="s">
        <v>574</v>
      </c>
      <c r="D386" s="738" t="s">
        <v>2229</v>
      </c>
      <c r="E386" s="738" t="s">
        <v>4144</v>
      </c>
      <c r="F386" s="738" t="s">
        <v>4225</v>
      </c>
      <c r="G386" s="738" t="s">
        <v>4226</v>
      </c>
      <c r="H386" s="741">
        <v>19</v>
      </c>
      <c r="I386" s="741">
        <v>2242</v>
      </c>
      <c r="J386" s="738"/>
      <c r="K386" s="738">
        <v>118</v>
      </c>
      <c r="L386" s="741"/>
      <c r="M386" s="741"/>
      <c r="N386" s="738"/>
      <c r="O386" s="738"/>
      <c r="P386" s="741"/>
      <c r="Q386" s="741"/>
      <c r="R386" s="754"/>
      <c r="S386" s="742"/>
    </row>
    <row r="387" spans="1:19" ht="14.4" customHeight="1" x14ac:dyDescent="0.3">
      <c r="A387" s="737" t="s">
        <v>4147</v>
      </c>
      <c r="B387" s="738" t="s">
        <v>4148</v>
      </c>
      <c r="C387" s="738" t="s">
        <v>574</v>
      </c>
      <c r="D387" s="738" t="s">
        <v>2229</v>
      </c>
      <c r="E387" s="738" t="s">
        <v>4144</v>
      </c>
      <c r="F387" s="738" t="s">
        <v>4231</v>
      </c>
      <c r="G387" s="738" t="s">
        <v>4230</v>
      </c>
      <c r="H387" s="741">
        <v>25</v>
      </c>
      <c r="I387" s="741">
        <v>13975</v>
      </c>
      <c r="J387" s="738"/>
      <c r="K387" s="738">
        <v>559</v>
      </c>
      <c r="L387" s="741"/>
      <c r="M387" s="741"/>
      <c r="N387" s="738"/>
      <c r="O387" s="738"/>
      <c r="P387" s="741"/>
      <c r="Q387" s="741"/>
      <c r="R387" s="754"/>
      <c r="S387" s="742"/>
    </row>
    <row r="388" spans="1:19" ht="14.4" customHeight="1" x14ac:dyDescent="0.3">
      <c r="A388" s="737" t="s">
        <v>4147</v>
      </c>
      <c r="B388" s="738" t="s">
        <v>4148</v>
      </c>
      <c r="C388" s="738" t="s">
        <v>574</v>
      </c>
      <c r="D388" s="738" t="s">
        <v>2229</v>
      </c>
      <c r="E388" s="738" t="s">
        <v>4144</v>
      </c>
      <c r="F388" s="738" t="s">
        <v>4245</v>
      </c>
      <c r="G388" s="738" t="s">
        <v>4228</v>
      </c>
      <c r="H388" s="741">
        <v>1</v>
      </c>
      <c r="I388" s="741">
        <v>395</v>
      </c>
      <c r="J388" s="738"/>
      <c r="K388" s="738">
        <v>395</v>
      </c>
      <c r="L388" s="741"/>
      <c r="M388" s="741"/>
      <c r="N388" s="738"/>
      <c r="O388" s="738"/>
      <c r="P388" s="741"/>
      <c r="Q388" s="741"/>
      <c r="R388" s="754"/>
      <c r="S388" s="742"/>
    </row>
    <row r="389" spans="1:19" ht="14.4" customHeight="1" x14ac:dyDescent="0.3">
      <c r="A389" s="737" t="s">
        <v>4147</v>
      </c>
      <c r="B389" s="738" t="s">
        <v>4148</v>
      </c>
      <c r="C389" s="738" t="s">
        <v>574</v>
      </c>
      <c r="D389" s="738" t="s">
        <v>4114</v>
      </c>
      <c r="E389" s="738" t="s">
        <v>4144</v>
      </c>
      <c r="F389" s="738" t="s">
        <v>4199</v>
      </c>
      <c r="G389" s="738" t="s">
        <v>4200</v>
      </c>
      <c r="H389" s="741">
        <v>18</v>
      </c>
      <c r="I389" s="741">
        <v>4230</v>
      </c>
      <c r="J389" s="738">
        <v>3.3705179282868527</v>
      </c>
      <c r="K389" s="738">
        <v>235</v>
      </c>
      <c r="L389" s="741">
        <v>5</v>
      </c>
      <c r="M389" s="741">
        <v>1255</v>
      </c>
      <c r="N389" s="738">
        <v>1</v>
      </c>
      <c r="O389" s="738">
        <v>251</v>
      </c>
      <c r="P389" s="741"/>
      <c r="Q389" s="741"/>
      <c r="R389" s="754"/>
      <c r="S389" s="742"/>
    </row>
    <row r="390" spans="1:19" ht="14.4" customHeight="1" x14ac:dyDescent="0.3">
      <c r="A390" s="737" t="s">
        <v>4147</v>
      </c>
      <c r="B390" s="738" t="s">
        <v>4148</v>
      </c>
      <c r="C390" s="738" t="s">
        <v>574</v>
      </c>
      <c r="D390" s="738" t="s">
        <v>4114</v>
      </c>
      <c r="E390" s="738" t="s">
        <v>4144</v>
      </c>
      <c r="F390" s="738" t="s">
        <v>4225</v>
      </c>
      <c r="G390" s="738" t="s">
        <v>4226</v>
      </c>
      <c r="H390" s="741">
        <v>8</v>
      </c>
      <c r="I390" s="741">
        <v>944</v>
      </c>
      <c r="J390" s="738">
        <v>1.2486772486772486</v>
      </c>
      <c r="K390" s="738">
        <v>118</v>
      </c>
      <c r="L390" s="741">
        <v>6</v>
      </c>
      <c r="M390" s="741">
        <v>756</v>
      </c>
      <c r="N390" s="738">
        <v>1</v>
      </c>
      <c r="O390" s="738">
        <v>126</v>
      </c>
      <c r="P390" s="741"/>
      <c r="Q390" s="741"/>
      <c r="R390" s="754"/>
      <c r="S390" s="742"/>
    </row>
    <row r="391" spans="1:19" ht="14.4" customHeight="1" x14ac:dyDescent="0.3">
      <c r="A391" s="737" t="s">
        <v>4147</v>
      </c>
      <c r="B391" s="738" t="s">
        <v>4148</v>
      </c>
      <c r="C391" s="738" t="s">
        <v>574</v>
      </c>
      <c r="D391" s="738" t="s">
        <v>4114</v>
      </c>
      <c r="E391" s="738" t="s">
        <v>4144</v>
      </c>
      <c r="F391" s="738" t="s">
        <v>4229</v>
      </c>
      <c r="G391" s="738" t="s">
        <v>4230</v>
      </c>
      <c r="H391" s="741">
        <v>2</v>
      </c>
      <c r="I391" s="741">
        <v>974</v>
      </c>
      <c r="J391" s="738"/>
      <c r="K391" s="738">
        <v>487</v>
      </c>
      <c r="L391" s="741"/>
      <c r="M391" s="741"/>
      <c r="N391" s="738"/>
      <c r="O391" s="738"/>
      <c r="P391" s="741"/>
      <c r="Q391" s="741"/>
      <c r="R391" s="754"/>
      <c r="S391" s="742"/>
    </row>
    <row r="392" spans="1:19" ht="14.4" customHeight="1" x14ac:dyDescent="0.3">
      <c r="A392" s="737" t="s">
        <v>4147</v>
      </c>
      <c r="B392" s="738" t="s">
        <v>4148</v>
      </c>
      <c r="C392" s="738" t="s">
        <v>574</v>
      </c>
      <c r="D392" s="738" t="s">
        <v>4114</v>
      </c>
      <c r="E392" s="738" t="s">
        <v>4144</v>
      </c>
      <c r="F392" s="738" t="s">
        <v>4231</v>
      </c>
      <c r="G392" s="738" t="s">
        <v>4230</v>
      </c>
      <c r="H392" s="741">
        <v>2</v>
      </c>
      <c r="I392" s="741">
        <v>1118</v>
      </c>
      <c r="J392" s="738"/>
      <c r="K392" s="738">
        <v>559</v>
      </c>
      <c r="L392" s="741"/>
      <c r="M392" s="741"/>
      <c r="N392" s="738"/>
      <c r="O392" s="738"/>
      <c r="P392" s="741"/>
      <c r="Q392" s="741"/>
      <c r="R392" s="754"/>
      <c r="S392" s="742"/>
    </row>
    <row r="393" spans="1:19" ht="14.4" customHeight="1" x14ac:dyDescent="0.3">
      <c r="A393" s="737" t="s">
        <v>4147</v>
      </c>
      <c r="B393" s="738" t="s">
        <v>4148</v>
      </c>
      <c r="C393" s="738" t="s">
        <v>574</v>
      </c>
      <c r="D393" s="738" t="s">
        <v>4114</v>
      </c>
      <c r="E393" s="738" t="s">
        <v>4144</v>
      </c>
      <c r="F393" s="738" t="s">
        <v>4238</v>
      </c>
      <c r="G393" s="738" t="s">
        <v>4239</v>
      </c>
      <c r="H393" s="741">
        <v>16</v>
      </c>
      <c r="I393" s="741">
        <v>1360</v>
      </c>
      <c r="J393" s="738"/>
      <c r="K393" s="738">
        <v>85</v>
      </c>
      <c r="L393" s="741"/>
      <c r="M393" s="741"/>
      <c r="N393" s="738"/>
      <c r="O393" s="738"/>
      <c r="P393" s="741"/>
      <c r="Q393" s="741"/>
      <c r="R393" s="754"/>
      <c r="S393" s="742"/>
    </row>
    <row r="394" spans="1:19" ht="14.4" customHeight="1" x14ac:dyDescent="0.3">
      <c r="A394" s="737" t="s">
        <v>4147</v>
      </c>
      <c r="B394" s="738" t="s">
        <v>4148</v>
      </c>
      <c r="C394" s="738" t="s">
        <v>574</v>
      </c>
      <c r="D394" s="738" t="s">
        <v>4114</v>
      </c>
      <c r="E394" s="738" t="s">
        <v>4144</v>
      </c>
      <c r="F394" s="738" t="s">
        <v>4240</v>
      </c>
      <c r="G394" s="738" t="s">
        <v>4241</v>
      </c>
      <c r="H394" s="741">
        <v>18</v>
      </c>
      <c r="I394" s="741">
        <v>5382</v>
      </c>
      <c r="J394" s="738">
        <v>2.9218241042345277</v>
      </c>
      <c r="K394" s="738">
        <v>299</v>
      </c>
      <c r="L394" s="741">
        <v>6</v>
      </c>
      <c r="M394" s="741">
        <v>1842</v>
      </c>
      <c r="N394" s="738">
        <v>1</v>
      </c>
      <c r="O394" s="738">
        <v>307</v>
      </c>
      <c r="P394" s="741"/>
      <c r="Q394" s="741"/>
      <c r="R394" s="754"/>
      <c r="S394" s="742"/>
    </row>
    <row r="395" spans="1:19" ht="14.4" customHeight="1" x14ac:dyDescent="0.3">
      <c r="A395" s="737" t="s">
        <v>4147</v>
      </c>
      <c r="B395" s="738" t="s">
        <v>4148</v>
      </c>
      <c r="C395" s="738" t="s">
        <v>574</v>
      </c>
      <c r="D395" s="738" t="s">
        <v>4114</v>
      </c>
      <c r="E395" s="738" t="s">
        <v>4144</v>
      </c>
      <c r="F395" s="738" t="s">
        <v>4242</v>
      </c>
      <c r="G395" s="738" t="s">
        <v>4241</v>
      </c>
      <c r="H395" s="741">
        <v>8</v>
      </c>
      <c r="I395" s="741">
        <v>2968</v>
      </c>
      <c r="J395" s="738"/>
      <c r="K395" s="738">
        <v>371</v>
      </c>
      <c r="L395" s="741"/>
      <c r="M395" s="741"/>
      <c r="N395" s="738"/>
      <c r="O395" s="738"/>
      <c r="P395" s="741"/>
      <c r="Q395" s="741"/>
      <c r="R395" s="754"/>
      <c r="S395" s="742"/>
    </row>
    <row r="396" spans="1:19" ht="14.4" customHeight="1" x14ac:dyDescent="0.3">
      <c r="A396" s="737" t="s">
        <v>4147</v>
      </c>
      <c r="B396" s="738" t="s">
        <v>4148</v>
      </c>
      <c r="C396" s="738" t="s">
        <v>574</v>
      </c>
      <c r="D396" s="738" t="s">
        <v>4114</v>
      </c>
      <c r="E396" s="738" t="s">
        <v>4144</v>
      </c>
      <c r="F396" s="738" t="s">
        <v>4245</v>
      </c>
      <c r="G396" s="738" t="s">
        <v>4228</v>
      </c>
      <c r="H396" s="741">
        <v>1</v>
      </c>
      <c r="I396" s="741">
        <v>395</v>
      </c>
      <c r="J396" s="738"/>
      <c r="K396" s="738">
        <v>395</v>
      </c>
      <c r="L396" s="741"/>
      <c r="M396" s="741"/>
      <c r="N396" s="738"/>
      <c r="O396" s="738"/>
      <c r="P396" s="741"/>
      <c r="Q396" s="741"/>
      <c r="R396" s="754"/>
      <c r="S396" s="742"/>
    </row>
    <row r="397" spans="1:19" ht="14.4" customHeight="1" x14ac:dyDescent="0.3">
      <c r="A397" s="737" t="s">
        <v>4147</v>
      </c>
      <c r="B397" s="738" t="s">
        <v>4148</v>
      </c>
      <c r="C397" s="738" t="s">
        <v>574</v>
      </c>
      <c r="D397" s="738" t="s">
        <v>2230</v>
      </c>
      <c r="E397" s="738" t="s">
        <v>4144</v>
      </c>
      <c r="F397" s="738" t="s">
        <v>4199</v>
      </c>
      <c r="G397" s="738" t="s">
        <v>4200</v>
      </c>
      <c r="H397" s="741"/>
      <c r="I397" s="741"/>
      <c r="J397" s="738"/>
      <c r="K397" s="738"/>
      <c r="L397" s="741"/>
      <c r="M397" s="741"/>
      <c r="N397" s="738"/>
      <c r="O397" s="738"/>
      <c r="P397" s="741">
        <v>2</v>
      </c>
      <c r="Q397" s="741">
        <v>502</v>
      </c>
      <c r="R397" s="754"/>
      <c r="S397" s="742">
        <v>251</v>
      </c>
    </row>
    <row r="398" spans="1:19" ht="14.4" customHeight="1" x14ac:dyDescent="0.3">
      <c r="A398" s="737" t="s">
        <v>4147</v>
      </c>
      <c r="B398" s="738" t="s">
        <v>4148</v>
      </c>
      <c r="C398" s="738" t="s">
        <v>574</v>
      </c>
      <c r="D398" s="738" t="s">
        <v>2230</v>
      </c>
      <c r="E398" s="738" t="s">
        <v>4144</v>
      </c>
      <c r="F398" s="738" t="s">
        <v>4225</v>
      </c>
      <c r="G398" s="738" t="s">
        <v>4226</v>
      </c>
      <c r="H398" s="741"/>
      <c r="I398" s="741"/>
      <c r="J398" s="738"/>
      <c r="K398" s="738"/>
      <c r="L398" s="741"/>
      <c r="M398" s="741"/>
      <c r="N398" s="738"/>
      <c r="O398" s="738"/>
      <c r="P398" s="741">
        <v>2</v>
      </c>
      <c r="Q398" s="741">
        <v>252</v>
      </c>
      <c r="R398" s="754"/>
      <c r="S398" s="742">
        <v>126</v>
      </c>
    </row>
    <row r="399" spans="1:19" ht="14.4" customHeight="1" x14ac:dyDescent="0.3">
      <c r="A399" s="737" t="s">
        <v>4147</v>
      </c>
      <c r="B399" s="738" t="s">
        <v>4148</v>
      </c>
      <c r="C399" s="738" t="s">
        <v>574</v>
      </c>
      <c r="D399" s="738" t="s">
        <v>2230</v>
      </c>
      <c r="E399" s="738" t="s">
        <v>4144</v>
      </c>
      <c r="F399" s="738" t="s">
        <v>4242</v>
      </c>
      <c r="G399" s="738" t="s">
        <v>4241</v>
      </c>
      <c r="H399" s="741"/>
      <c r="I399" s="741"/>
      <c r="J399" s="738"/>
      <c r="K399" s="738"/>
      <c r="L399" s="741"/>
      <c r="M399" s="741"/>
      <c r="N399" s="738"/>
      <c r="O399" s="738"/>
      <c r="P399" s="741">
        <v>2</v>
      </c>
      <c r="Q399" s="741">
        <v>760</v>
      </c>
      <c r="R399" s="754"/>
      <c r="S399" s="742">
        <v>380</v>
      </c>
    </row>
    <row r="400" spans="1:19" ht="14.4" customHeight="1" x14ac:dyDescent="0.3">
      <c r="A400" s="737" t="s">
        <v>4147</v>
      </c>
      <c r="B400" s="738" t="s">
        <v>4148</v>
      </c>
      <c r="C400" s="738" t="s">
        <v>574</v>
      </c>
      <c r="D400" s="738" t="s">
        <v>2231</v>
      </c>
      <c r="E400" s="738" t="s">
        <v>4144</v>
      </c>
      <c r="F400" s="738" t="s">
        <v>4199</v>
      </c>
      <c r="G400" s="738" t="s">
        <v>4200</v>
      </c>
      <c r="H400" s="741">
        <v>2</v>
      </c>
      <c r="I400" s="741">
        <v>470</v>
      </c>
      <c r="J400" s="738">
        <v>1.8725099601593624</v>
      </c>
      <c r="K400" s="738">
        <v>235</v>
      </c>
      <c r="L400" s="741">
        <v>1</v>
      </c>
      <c r="M400" s="741">
        <v>251</v>
      </c>
      <c r="N400" s="738">
        <v>1</v>
      </c>
      <c r="O400" s="738">
        <v>251</v>
      </c>
      <c r="P400" s="741">
        <v>1</v>
      </c>
      <c r="Q400" s="741">
        <v>251</v>
      </c>
      <c r="R400" s="754">
        <v>1</v>
      </c>
      <c r="S400" s="742">
        <v>251</v>
      </c>
    </row>
    <row r="401" spans="1:19" ht="14.4" customHeight="1" x14ac:dyDescent="0.3">
      <c r="A401" s="737" t="s">
        <v>4147</v>
      </c>
      <c r="B401" s="738" t="s">
        <v>4148</v>
      </c>
      <c r="C401" s="738" t="s">
        <v>574</v>
      </c>
      <c r="D401" s="738" t="s">
        <v>2231</v>
      </c>
      <c r="E401" s="738" t="s">
        <v>4144</v>
      </c>
      <c r="F401" s="738" t="s">
        <v>4225</v>
      </c>
      <c r="G401" s="738" t="s">
        <v>4226</v>
      </c>
      <c r="H401" s="741">
        <v>2</v>
      </c>
      <c r="I401" s="741">
        <v>236</v>
      </c>
      <c r="J401" s="738">
        <v>0.93650793650793651</v>
      </c>
      <c r="K401" s="738">
        <v>118</v>
      </c>
      <c r="L401" s="741">
        <v>2</v>
      </c>
      <c r="M401" s="741">
        <v>252</v>
      </c>
      <c r="N401" s="738">
        <v>1</v>
      </c>
      <c r="O401" s="738">
        <v>126</v>
      </c>
      <c r="P401" s="741">
        <v>1</v>
      </c>
      <c r="Q401" s="741">
        <v>126</v>
      </c>
      <c r="R401" s="754">
        <v>0.5</v>
      </c>
      <c r="S401" s="742">
        <v>126</v>
      </c>
    </row>
    <row r="402" spans="1:19" ht="14.4" customHeight="1" x14ac:dyDescent="0.3">
      <c r="A402" s="737" t="s">
        <v>4147</v>
      </c>
      <c r="B402" s="738" t="s">
        <v>4148</v>
      </c>
      <c r="C402" s="738" t="s">
        <v>574</v>
      </c>
      <c r="D402" s="738" t="s">
        <v>2231</v>
      </c>
      <c r="E402" s="738" t="s">
        <v>4144</v>
      </c>
      <c r="F402" s="738" t="s">
        <v>4240</v>
      </c>
      <c r="G402" s="738" t="s">
        <v>4241</v>
      </c>
      <c r="H402" s="741">
        <v>1</v>
      </c>
      <c r="I402" s="741">
        <v>299</v>
      </c>
      <c r="J402" s="738"/>
      <c r="K402" s="738">
        <v>299</v>
      </c>
      <c r="L402" s="741"/>
      <c r="M402" s="741"/>
      <c r="N402" s="738"/>
      <c r="O402" s="738"/>
      <c r="P402" s="741"/>
      <c r="Q402" s="741"/>
      <c r="R402" s="754"/>
      <c r="S402" s="742"/>
    </row>
    <row r="403" spans="1:19" ht="14.4" customHeight="1" x14ac:dyDescent="0.3">
      <c r="A403" s="737" t="s">
        <v>4147</v>
      </c>
      <c r="B403" s="738" t="s">
        <v>4148</v>
      </c>
      <c r="C403" s="738" t="s">
        <v>574</v>
      </c>
      <c r="D403" s="738" t="s">
        <v>2231</v>
      </c>
      <c r="E403" s="738" t="s">
        <v>4144</v>
      </c>
      <c r="F403" s="738" t="s">
        <v>4242</v>
      </c>
      <c r="G403" s="738" t="s">
        <v>4241</v>
      </c>
      <c r="H403" s="741">
        <v>2</v>
      </c>
      <c r="I403" s="741">
        <v>742</v>
      </c>
      <c r="J403" s="738">
        <v>0.97631578947368425</v>
      </c>
      <c r="K403" s="738">
        <v>371</v>
      </c>
      <c r="L403" s="741">
        <v>2</v>
      </c>
      <c r="M403" s="741">
        <v>760</v>
      </c>
      <c r="N403" s="738">
        <v>1</v>
      </c>
      <c r="O403" s="738">
        <v>380</v>
      </c>
      <c r="P403" s="741">
        <v>1</v>
      </c>
      <c r="Q403" s="741">
        <v>380</v>
      </c>
      <c r="R403" s="754">
        <v>0.5</v>
      </c>
      <c r="S403" s="742">
        <v>380</v>
      </c>
    </row>
    <row r="404" spans="1:19" ht="14.4" customHeight="1" x14ac:dyDescent="0.3">
      <c r="A404" s="737" t="s">
        <v>4147</v>
      </c>
      <c r="B404" s="738" t="s">
        <v>4148</v>
      </c>
      <c r="C404" s="738" t="s">
        <v>574</v>
      </c>
      <c r="D404" s="738" t="s">
        <v>2233</v>
      </c>
      <c r="E404" s="738" t="s">
        <v>4144</v>
      </c>
      <c r="F404" s="738" t="s">
        <v>4199</v>
      </c>
      <c r="G404" s="738" t="s">
        <v>4200</v>
      </c>
      <c r="H404" s="741">
        <v>11</v>
      </c>
      <c r="I404" s="741">
        <v>2585</v>
      </c>
      <c r="J404" s="738">
        <v>2.0597609561752988</v>
      </c>
      <c r="K404" s="738">
        <v>235</v>
      </c>
      <c r="L404" s="741">
        <v>5</v>
      </c>
      <c r="M404" s="741">
        <v>1255</v>
      </c>
      <c r="N404" s="738">
        <v>1</v>
      </c>
      <c r="O404" s="738">
        <v>251</v>
      </c>
      <c r="P404" s="741">
        <v>10</v>
      </c>
      <c r="Q404" s="741">
        <v>2510</v>
      </c>
      <c r="R404" s="754">
        <v>2</v>
      </c>
      <c r="S404" s="742">
        <v>251</v>
      </c>
    </row>
    <row r="405" spans="1:19" ht="14.4" customHeight="1" x14ac:dyDescent="0.3">
      <c r="A405" s="737" t="s">
        <v>4147</v>
      </c>
      <c r="B405" s="738" t="s">
        <v>4148</v>
      </c>
      <c r="C405" s="738" t="s">
        <v>574</v>
      </c>
      <c r="D405" s="738" t="s">
        <v>2233</v>
      </c>
      <c r="E405" s="738" t="s">
        <v>4144</v>
      </c>
      <c r="F405" s="738" t="s">
        <v>4225</v>
      </c>
      <c r="G405" s="738" t="s">
        <v>4226</v>
      </c>
      <c r="H405" s="741">
        <v>11</v>
      </c>
      <c r="I405" s="741">
        <v>1298</v>
      </c>
      <c r="J405" s="738">
        <v>2.0603174603174601</v>
      </c>
      <c r="K405" s="738">
        <v>118</v>
      </c>
      <c r="L405" s="741">
        <v>5</v>
      </c>
      <c r="M405" s="741">
        <v>630</v>
      </c>
      <c r="N405" s="738">
        <v>1</v>
      </c>
      <c r="O405" s="738">
        <v>126</v>
      </c>
      <c r="P405" s="741">
        <v>14</v>
      </c>
      <c r="Q405" s="741">
        <v>1764</v>
      </c>
      <c r="R405" s="754">
        <v>2.8</v>
      </c>
      <c r="S405" s="742">
        <v>126</v>
      </c>
    </row>
    <row r="406" spans="1:19" ht="14.4" customHeight="1" x14ac:dyDescent="0.3">
      <c r="A406" s="737" t="s">
        <v>4147</v>
      </c>
      <c r="B406" s="738" t="s">
        <v>4148</v>
      </c>
      <c r="C406" s="738" t="s">
        <v>574</v>
      </c>
      <c r="D406" s="738" t="s">
        <v>2233</v>
      </c>
      <c r="E406" s="738" t="s">
        <v>4144</v>
      </c>
      <c r="F406" s="738" t="s">
        <v>4234</v>
      </c>
      <c r="G406" s="738" t="s">
        <v>4235</v>
      </c>
      <c r="H406" s="741"/>
      <c r="I406" s="741"/>
      <c r="J406" s="738"/>
      <c r="K406" s="738"/>
      <c r="L406" s="741"/>
      <c r="M406" s="741"/>
      <c r="N406" s="738"/>
      <c r="O406" s="738"/>
      <c r="P406" s="741">
        <v>1</v>
      </c>
      <c r="Q406" s="741">
        <v>462</v>
      </c>
      <c r="R406" s="754"/>
      <c r="S406" s="742">
        <v>462</v>
      </c>
    </row>
    <row r="407" spans="1:19" ht="14.4" customHeight="1" x14ac:dyDescent="0.3">
      <c r="A407" s="737" t="s">
        <v>4147</v>
      </c>
      <c r="B407" s="738" t="s">
        <v>4148</v>
      </c>
      <c r="C407" s="738" t="s">
        <v>574</v>
      </c>
      <c r="D407" s="738" t="s">
        <v>2233</v>
      </c>
      <c r="E407" s="738" t="s">
        <v>4144</v>
      </c>
      <c r="F407" s="738" t="s">
        <v>4240</v>
      </c>
      <c r="G407" s="738" t="s">
        <v>4241</v>
      </c>
      <c r="H407" s="741">
        <v>5</v>
      </c>
      <c r="I407" s="741">
        <v>1495</v>
      </c>
      <c r="J407" s="738"/>
      <c r="K407" s="738">
        <v>299</v>
      </c>
      <c r="L407" s="741"/>
      <c r="M407" s="741"/>
      <c r="N407" s="738"/>
      <c r="O407" s="738"/>
      <c r="P407" s="741"/>
      <c r="Q407" s="741"/>
      <c r="R407" s="754"/>
      <c r="S407" s="742"/>
    </row>
    <row r="408" spans="1:19" ht="14.4" customHeight="1" x14ac:dyDescent="0.3">
      <c r="A408" s="737" t="s">
        <v>4147</v>
      </c>
      <c r="B408" s="738" t="s">
        <v>4148</v>
      </c>
      <c r="C408" s="738" t="s">
        <v>574</v>
      </c>
      <c r="D408" s="738" t="s">
        <v>2233</v>
      </c>
      <c r="E408" s="738" t="s">
        <v>4144</v>
      </c>
      <c r="F408" s="738" t="s">
        <v>4242</v>
      </c>
      <c r="G408" s="738" t="s">
        <v>4241</v>
      </c>
      <c r="H408" s="741">
        <v>7</v>
      </c>
      <c r="I408" s="741">
        <v>2597</v>
      </c>
      <c r="J408" s="738">
        <v>1.1390350877192983</v>
      </c>
      <c r="K408" s="738">
        <v>371</v>
      </c>
      <c r="L408" s="741">
        <v>6</v>
      </c>
      <c r="M408" s="741">
        <v>2280</v>
      </c>
      <c r="N408" s="738">
        <v>1</v>
      </c>
      <c r="O408" s="738">
        <v>380</v>
      </c>
      <c r="P408" s="741">
        <v>16</v>
      </c>
      <c r="Q408" s="741">
        <v>6080</v>
      </c>
      <c r="R408" s="754">
        <v>2.6666666666666665</v>
      </c>
      <c r="S408" s="742">
        <v>380</v>
      </c>
    </row>
    <row r="409" spans="1:19" ht="14.4" customHeight="1" x14ac:dyDescent="0.3">
      <c r="A409" s="737" t="s">
        <v>4147</v>
      </c>
      <c r="B409" s="738" t="s">
        <v>4148</v>
      </c>
      <c r="C409" s="738" t="s">
        <v>574</v>
      </c>
      <c r="D409" s="738" t="s">
        <v>4115</v>
      </c>
      <c r="E409" s="738" t="s">
        <v>4144</v>
      </c>
      <c r="F409" s="738" t="s">
        <v>4199</v>
      </c>
      <c r="G409" s="738" t="s">
        <v>4200</v>
      </c>
      <c r="H409" s="741">
        <v>2</v>
      </c>
      <c r="I409" s="741">
        <v>470</v>
      </c>
      <c r="J409" s="738">
        <v>0.14403922770456634</v>
      </c>
      <c r="K409" s="738">
        <v>235</v>
      </c>
      <c r="L409" s="741">
        <v>13</v>
      </c>
      <c r="M409" s="741">
        <v>3263</v>
      </c>
      <c r="N409" s="738">
        <v>1</v>
      </c>
      <c r="O409" s="738">
        <v>251</v>
      </c>
      <c r="P409" s="741">
        <v>15</v>
      </c>
      <c r="Q409" s="741">
        <v>3765</v>
      </c>
      <c r="R409" s="754">
        <v>1.1538461538461537</v>
      </c>
      <c r="S409" s="742">
        <v>251</v>
      </c>
    </row>
    <row r="410" spans="1:19" ht="14.4" customHeight="1" x14ac:dyDescent="0.3">
      <c r="A410" s="737" t="s">
        <v>4147</v>
      </c>
      <c r="B410" s="738" t="s">
        <v>4148</v>
      </c>
      <c r="C410" s="738" t="s">
        <v>574</v>
      </c>
      <c r="D410" s="738" t="s">
        <v>4115</v>
      </c>
      <c r="E410" s="738" t="s">
        <v>4144</v>
      </c>
      <c r="F410" s="738" t="s">
        <v>4225</v>
      </c>
      <c r="G410" s="738" t="s">
        <v>4226</v>
      </c>
      <c r="H410" s="741">
        <v>2</v>
      </c>
      <c r="I410" s="741">
        <v>236</v>
      </c>
      <c r="J410" s="738">
        <v>0.12486772486772486</v>
      </c>
      <c r="K410" s="738">
        <v>118</v>
      </c>
      <c r="L410" s="741">
        <v>15</v>
      </c>
      <c r="M410" s="741">
        <v>1890</v>
      </c>
      <c r="N410" s="738">
        <v>1</v>
      </c>
      <c r="O410" s="738">
        <v>126</v>
      </c>
      <c r="P410" s="741">
        <v>50</v>
      </c>
      <c r="Q410" s="741">
        <v>6300</v>
      </c>
      <c r="R410" s="754">
        <v>3.3333333333333335</v>
      </c>
      <c r="S410" s="742">
        <v>126</v>
      </c>
    </row>
    <row r="411" spans="1:19" ht="14.4" customHeight="1" x14ac:dyDescent="0.3">
      <c r="A411" s="737" t="s">
        <v>4147</v>
      </c>
      <c r="B411" s="738" t="s">
        <v>4148</v>
      </c>
      <c r="C411" s="738" t="s">
        <v>574</v>
      </c>
      <c r="D411" s="738" t="s">
        <v>4115</v>
      </c>
      <c r="E411" s="738" t="s">
        <v>4144</v>
      </c>
      <c r="F411" s="738" t="s">
        <v>4229</v>
      </c>
      <c r="G411" s="738" t="s">
        <v>4230</v>
      </c>
      <c r="H411" s="741"/>
      <c r="I411" s="741"/>
      <c r="J411" s="738"/>
      <c r="K411" s="738"/>
      <c r="L411" s="741"/>
      <c r="M411" s="741"/>
      <c r="N411" s="738"/>
      <c r="O411" s="738"/>
      <c r="P411" s="741">
        <v>2</v>
      </c>
      <c r="Q411" s="741">
        <v>990</v>
      </c>
      <c r="R411" s="754"/>
      <c r="S411" s="742">
        <v>495</v>
      </c>
    </row>
    <row r="412" spans="1:19" ht="14.4" customHeight="1" x14ac:dyDescent="0.3">
      <c r="A412" s="737" t="s">
        <v>4147</v>
      </c>
      <c r="B412" s="738" t="s">
        <v>4148</v>
      </c>
      <c r="C412" s="738" t="s">
        <v>574</v>
      </c>
      <c r="D412" s="738" t="s">
        <v>4115</v>
      </c>
      <c r="E412" s="738" t="s">
        <v>4144</v>
      </c>
      <c r="F412" s="738" t="s">
        <v>4240</v>
      </c>
      <c r="G412" s="738" t="s">
        <v>4241</v>
      </c>
      <c r="H412" s="741"/>
      <c r="I412" s="741"/>
      <c r="J412" s="738"/>
      <c r="K412" s="738"/>
      <c r="L412" s="741">
        <v>2</v>
      </c>
      <c r="M412" s="741">
        <v>614</v>
      </c>
      <c r="N412" s="738">
        <v>1</v>
      </c>
      <c r="O412" s="738">
        <v>307</v>
      </c>
      <c r="P412" s="741">
        <v>4</v>
      </c>
      <c r="Q412" s="741">
        <v>1228</v>
      </c>
      <c r="R412" s="754">
        <v>2</v>
      </c>
      <c r="S412" s="742">
        <v>307</v>
      </c>
    </row>
    <row r="413" spans="1:19" ht="14.4" customHeight="1" x14ac:dyDescent="0.3">
      <c r="A413" s="737" t="s">
        <v>4147</v>
      </c>
      <c r="B413" s="738" t="s">
        <v>4148</v>
      </c>
      <c r="C413" s="738" t="s">
        <v>574</v>
      </c>
      <c r="D413" s="738" t="s">
        <v>4115</v>
      </c>
      <c r="E413" s="738" t="s">
        <v>4144</v>
      </c>
      <c r="F413" s="738" t="s">
        <v>4242</v>
      </c>
      <c r="G413" s="738" t="s">
        <v>4241</v>
      </c>
      <c r="H413" s="741">
        <v>2</v>
      </c>
      <c r="I413" s="741">
        <v>742</v>
      </c>
      <c r="J413" s="738">
        <v>0.15020242914979756</v>
      </c>
      <c r="K413" s="738">
        <v>371</v>
      </c>
      <c r="L413" s="741">
        <v>13</v>
      </c>
      <c r="M413" s="741">
        <v>4940</v>
      </c>
      <c r="N413" s="738">
        <v>1</v>
      </c>
      <c r="O413" s="738">
        <v>380</v>
      </c>
      <c r="P413" s="741">
        <v>12</v>
      </c>
      <c r="Q413" s="741">
        <v>4560</v>
      </c>
      <c r="R413" s="754">
        <v>0.92307692307692313</v>
      </c>
      <c r="S413" s="742">
        <v>380</v>
      </c>
    </row>
    <row r="414" spans="1:19" ht="14.4" customHeight="1" x14ac:dyDescent="0.3">
      <c r="A414" s="737" t="s">
        <v>4147</v>
      </c>
      <c r="B414" s="738" t="s">
        <v>4148</v>
      </c>
      <c r="C414" s="738" t="s">
        <v>574</v>
      </c>
      <c r="D414" s="738" t="s">
        <v>4115</v>
      </c>
      <c r="E414" s="738" t="s">
        <v>4144</v>
      </c>
      <c r="F414" s="738" t="s">
        <v>4245</v>
      </c>
      <c r="G414" s="738" t="s">
        <v>4228</v>
      </c>
      <c r="H414" s="741"/>
      <c r="I414" s="741"/>
      <c r="J414" s="738"/>
      <c r="K414" s="738"/>
      <c r="L414" s="741">
        <v>1</v>
      </c>
      <c r="M414" s="741">
        <v>404</v>
      </c>
      <c r="N414" s="738">
        <v>1</v>
      </c>
      <c r="O414" s="738">
        <v>404</v>
      </c>
      <c r="P414" s="741"/>
      <c r="Q414" s="741"/>
      <c r="R414" s="754"/>
      <c r="S414" s="742"/>
    </row>
    <row r="415" spans="1:19" ht="14.4" customHeight="1" x14ac:dyDescent="0.3">
      <c r="A415" s="737" t="s">
        <v>4147</v>
      </c>
      <c r="B415" s="738" t="s">
        <v>4148</v>
      </c>
      <c r="C415" s="738" t="s">
        <v>574</v>
      </c>
      <c r="D415" s="738" t="s">
        <v>4116</v>
      </c>
      <c r="E415" s="738" t="s">
        <v>4144</v>
      </c>
      <c r="F415" s="738" t="s">
        <v>4199</v>
      </c>
      <c r="G415" s="738" t="s">
        <v>4200</v>
      </c>
      <c r="H415" s="741">
        <v>9</v>
      </c>
      <c r="I415" s="741">
        <v>2115</v>
      </c>
      <c r="J415" s="738">
        <v>0.702191235059761</v>
      </c>
      <c r="K415" s="738">
        <v>235</v>
      </c>
      <c r="L415" s="741">
        <v>12</v>
      </c>
      <c r="M415" s="741">
        <v>3012</v>
      </c>
      <c r="N415" s="738">
        <v>1</v>
      </c>
      <c r="O415" s="738">
        <v>251</v>
      </c>
      <c r="P415" s="741">
        <v>10</v>
      </c>
      <c r="Q415" s="741">
        <v>2510</v>
      </c>
      <c r="R415" s="754">
        <v>0.83333333333333337</v>
      </c>
      <c r="S415" s="742">
        <v>251</v>
      </c>
    </row>
    <row r="416" spans="1:19" ht="14.4" customHeight="1" x14ac:dyDescent="0.3">
      <c r="A416" s="737" t="s">
        <v>4147</v>
      </c>
      <c r="B416" s="738" t="s">
        <v>4148</v>
      </c>
      <c r="C416" s="738" t="s">
        <v>574</v>
      </c>
      <c r="D416" s="738" t="s">
        <v>4116</v>
      </c>
      <c r="E416" s="738" t="s">
        <v>4144</v>
      </c>
      <c r="F416" s="738" t="s">
        <v>4225</v>
      </c>
      <c r="G416" s="738" t="s">
        <v>4226</v>
      </c>
      <c r="H416" s="741">
        <v>9</v>
      </c>
      <c r="I416" s="741">
        <v>1062</v>
      </c>
      <c r="J416" s="738">
        <v>0.70238095238095233</v>
      </c>
      <c r="K416" s="738">
        <v>118</v>
      </c>
      <c r="L416" s="741">
        <v>12</v>
      </c>
      <c r="M416" s="741">
        <v>1512</v>
      </c>
      <c r="N416" s="738">
        <v>1</v>
      </c>
      <c r="O416" s="738">
        <v>126</v>
      </c>
      <c r="P416" s="741">
        <v>12</v>
      </c>
      <c r="Q416" s="741">
        <v>1512</v>
      </c>
      <c r="R416" s="754">
        <v>1</v>
      </c>
      <c r="S416" s="742">
        <v>126</v>
      </c>
    </row>
    <row r="417" spans="1:19" ht="14.4" customHeight="1" x14ac:dyDescent="0.3">
      <c r="A417" s="737" t="s">
        <v>4147</v>
      </c>
      <c r="B417" s="738" t="s">
        <v>4148</v>
      </c>
      <c r="C417" s="738" t="s">
        <v>574</v>
      </c>
      <c r="D417" s="738" t="s">
        <v>4116</v>
      </c>
      <c r="E417" s="738" t="s">
        <v>4144</v>
      </c>
      <c r="F417" s="738" t="s">
        <v>4229</v>
      </c>
      <c r="G417" s="738" t="s">
        <v>4230</v>
      </c>
      <c r="H417" s="741"/>
      <c r="I417" s="741"/>
      <c r="J417" s="738"/>
      <c r="K417" s="738"/>
      <c r="L417" s="741">
        <v>9</v>
      </c>
      <c r="M417" s="741">
        <v>4455</v>
      </c>
      <c r="N417" s="738">
        <v>1</v>
      </c>
      <c r="O417" s="738">
        <v>495</v>
      </c>
      <c r="P417" s="741">
        <v>10</v>
      </c>
      <c r="Q417" s="741">
        <v>4950</v>
      </c>
      <c r="R417" s="754">
        <v>1.1111111111111112</v>
      </c>
      <c r="S417" s="742">
        <v>495</v>
      </c>
    </row>
    <row r="418" spans="1:19" ht="14.4" customHeight="1" x14ac:dyDescent="0.3">
      <c r="A418" s="737" t="s">
        <v>4147</v>
      </c>
      <c r="B418" s="738" t="s">
        <v>4148</v>
      </c>
      <c r="C418" s="738" t="s">
        <v>574</v>
      </c>
      <c r="D418" s="738" t="s">
        <v>4116</v>
      </c>
      <c r="E418" s="738" t="s">
        <v>4144</v>
      </c>
      <c r="F418" s="738" t="s">
        <v>4231</v>
      </c>
      <c r="G418" s="738" t="s">
        <v>4230</v>
      </c>
      <c r="H418" s="741">
        <v>9</v>
      </c>
      <c r="I418" s="741">
        <v>5031</v>
      </c>
      <c r="J418" s="738">
        <v>2.9524647887323945</v>
      </c>
      <c r="K418" s="738">
        <v>559</v>
      </c>
      <c r="L418" s="741">
        <v>3</v>
      </c>
      <c r="M418" s="741">
        <v>1704</v>
      </c>
      <c r="N418" s="738">
        <v>1</v>
      </c>
      <c r="O418" s="738">
        <v>568</v>
      </c>
      <c r="P418" s="741">
        <v>2</v>
      </c>
      <c r="Q418" s="741">
        <v>1136</v>
      </c>
      <c r="R418" s="754">
        <v>0.66666666666666663</v>
      </c>
      <c r="S418" s="742">
        <v>568</v>
      </c>
    </row>
    <row r="419" spans="1:19" ht="14.4" customHeight="1" x14ac:dyDescent="0.3">
      <c r="A419" s="737" t="s">
        <v>4147</v>
      </c>
      <c r="B419" s="738" t="s">
        <v>4148</v>
      </c>
      <c r="C419" s="738" t="s">
        <v>574</v>
      </c>
      <c r="D419" s="738" t="s">
        <v>4116</v>
      </c>
      <c r="E419" s="738" t="s">
        <v>4144</v>
      </c>
      <c r="F419" s="738" t="s">
        <v>4238</v>
      </c>
      <c r="G419" s="738" t="s">
        <v>4239</v>
      </c>
      <c r="H419" s="741">
        <v>1</v>
      </c>
      <c r="I419" s="741">
        <v>85</v>
      </c>
      <c r="J419" s="738"/>
      <c r="K419" s="738">
        <v>85</v>
      </c>
      <c r="L419" s="741"/>
      <c r="M419" s="741"/>
      <c r="N419" s="738"/>
      <c r="O419" s="738"/>
      <c r="P419" s="741"/>
      <c r="Q419" s="741"/>
      <c r="R419" s="754"/>
      <c r="S419" s="742"/>
    </row>
    <row r="420" spans="1:19" ht="14.4" customHeight="1" x14ac:dyDescent="0.3">
      <c r="A420" s="737" t="s">
        <v>4147</v>
      </c>
      <c r="B420" s="738" t="s">
        <v>4148</v>
      </c>
      <c r="C420" s="738" t="s">
        <v>574</v>
      </c>
      <c r="D420" s="738" t="s">
        <v>4116</v>
      </c>
      <c r="E420" s="738" t="s">
        <v>4144</v>
      </c>
      <c r="F420" s="738" t="s">
        <v>4240</v>
      </c>
      <c r="G420" s="738" t="s">
        <v>4241</v>
      </c>
      <c r="H420" s="741">
        <v>1</v>
      </c>
      <c r="I420" s="741">
        <v>299</v>
      </c>
      <c r="J420" s="738"/>
      <c r="K420" s="738">
        <v>299</v>
      </c>
      <c r="L420" s="741"/>
      <c r="M420" s="741"/>
      <c r="N420" s="738"/>
      <c r="O420" s="738"/>
      <c r="P420" s="741"/>
      <c r="Q420" s="741"/>
      <c r="R420" s="754"/>
      <c r="S420" s="742"/>
    </row>
    <row r="421" spans="1:19" ht="14.4" customHeight="1" x14ac:dyDescent="0.3">
      <c r="A421" s="737" t="s">
        <v>4147</v>
      </c>
      <c r="B421" s="738" t="s">
        <v>4148</v>
      </c>
      <c r="C421" s="738" t="s">
        <v>574</v>
      </c>
      <c r="D421" s="738" t="s">
        <v>4117</v>
      </c>
      <c r="E421" s="738" t="s">
        <v>4144</v>
      </c>
      <c r="F421" s="738" t="s">
        <v>4199</v>
      </c>
      <c r="G421" s="738" t="s">
        <v>4200</v>
      </c>
      <c r="H421" s="741">
        <v>13</v>
      </c>
      <c r="I421" s="741">
        <v>3055</v>
      </c>
      <c r="J421" s="738"/>
      <c r="K421" s="738">
        <v>235</v>
      </c>
      <c r="L421" s="741"/>
      <c r="M421" s="741"/>
      <c r="N421" s="738"/>
      <c r="O421" s="738"/>
      <c r="P421" s="741"/>
      <c r="Q421" s="741"/>
      <c r="R421" s="754"/>
      <c r="S421" s="742"/>
    </row>
    <row r="422" spans="1:19" ht="14.4" customHeight="1" x14ac:dyDescent="0.3">
      <c r="A422" s="737" t="s">
        <v>4147</v>
      </c>
      <c r="B422" s="738" t="s">
        <v>4148</v>
      </c>
      <c r="C422" s="738" t="s">
        <v>574</v>
      </c>
      <c r="D422" s="738" t="s">
        <v>4117</v>
      </c>
      <c r="E422" s="738" t="s">
        <v>4144</v>
      </c>
      <c r="F422" s="738" t="s">
        <v>4225</v>
      </c>
      <c r="G422" s="738" t="s">
        <v>4226</v>
      </c>
      <c r="H422" s="741">
        <v>55</v>
      </c>
      <c r="I422" s="741">
        <v>6490</v>
      </c>
      <c r="J422" s="738"/>
      <c r="K422" s="738">
        <v>118</v>
      </c>
      <c r="L422" s="741"/>
      <c r="M422" s="741"/>
      <c r="N422" s="738"/>
      <c r="O422" s="738"/>
      <c r="P422" s="741"/>
      <c r="Q422" s="741"/>
      <c r="R422" s="754"/>
      <c r="S422" s="742"/>
    </row>
    <row r="423" spans="1:19" ht="14.4" customHeight="1" x14ac:dyDescent="0.3">
      <c r="A423" s="737" t="s">
        <v>4147</v>
      </c>
      <c r="B423" s="738" t="s">
        <v>4148</v>
      </c>
      <c r="C423" s="738" t="s">
        <v>574</v>
      </c>
      <c r="D423" s="738" t="s">
        <v>4117</v>
      </c>
      <c r="E423" s="738" t="s">
        <v>4144</v>
      </c>
      <c r="F423" s="738" t="s">
        <v>4238</v>
      </c>
      <c r="G423" s="738" t="s">
        <v>4239</v>
      </c>
      <c r="H423" s="741">
        <v>4</v>
      </c>
      <c r="I423" s="741">
        <v>340</v>
      </c>
      <c r="J423" s="738"/>
      <c r="K423" s="738">
        <v>85</v>
      </c>
      <c r="L423" s="741"/>
      <c r="M423" s="741"/>
      <c r="N423" s="738"/>
      <c r="O423" s="738"/>
      <c r="P423" s="741"/>
      <c r="Q423" s="741"/>
      <c r="R423" s="754"/>
      <c r="S423" s="742"/>
    </row>
    <row r="424" spans="1:19" ht="14.4" customHeight="1" x14ac:dyDescent="0.3">
      <c r="A424" s="737" t="s">
        <v>4147</v>
      </c>
      <c r="B424" s="738" t="s">
        <v>4148</v>
      </c>
      <c r="C424" s="738" t="s">
        <v>574</v>
      </c>
      <c r="D424" s="738" t="s">
        <v>4117</v>
      </c>
      <c r="E424" s="738" t="s">
        <v>4144</v>
      </c>
      <c r="F424" s="738" t="s">
        <v>4240</v>
      </c>
      <c r="G424" s="738" t="s">
        <v>4241</v>
      </c>
      <c r="H424" s="741">
        <v>24</v>
      </c>
      <c r="I424" s="741">
        <v>7176</v>
      </c>
      <c r="J424" s="738"/>
      <c r="K424" s="738">
        <v>299</v>
      </c>
      <c r="L424" s="741"/>
      <c r="M424" s="741"/>
      <c r="N424" s="738"/>
      <c r="O424" s="738"/>
      <c r="P424" s="741"/>
      <c r="Q424" s="741"/>
      <c r="R424" s="754"/>
      <c r="S424" s="742"/>
    </row>
    <row r="425" spans="1:19" ht="14.4" customHeight="1" x14ac:dyDescent="0.3">
      <c r="A425" s="737" t="s">
        <v>4147</v>
      </c>
      <c r="B425" s="738" t="s">
        <v>4148</v>
      </c>
      <c r="C425" s="738" t="s">
        <v>574</v>
      </c>
      <c r="D425" s="738" t="s">
        <v>4118</v>
      </c>
      <c r="E425" s="738" t="s">
        <v>4144</v>
      </c>
      <c r="F425" s="738" t="s">
        <v>4199</v>
      </c>
      <c r="G425" s="738" t="s">
        <v>4200</v>
      </c>
      <c r="H425" s="741"/>
      <c r="I425" s="741"/>
      <c r="J425" s="738"/>
      <c r="K425" s="738"/>
      <c r="L425" s="741"/>
      <c r="M425" s="741"/>
      <c r="N425" s="738"/>
      <c r="O425" s="738"/>
      <c r="P425" s="741">
        <v>4</v>
      </c>
      <c r="Q425" s="741">
        <v>1004</v>
      </c>
      <c r="R425" s="754"/>
      <c r="S425" s="742">
        <v>251</v>
      </c>
    </row>
    <row r="426" spans="1:19" ht="14.4" customHeight="1" x14ac:dyDescent="0.3">
      <c r="A426" s="737" t="s">
        <v>4147</v>
      </c>
      <c r="B426" s="738" t="s">
        <v>4148</v>
      </c>
      <c r="C426" s="738" t="s">
        <v>574</v>
      </c>
      <c r="D426" s="738" t="s">
        <v>4118</v>
      </c>
      <c r="E426" s="738" t="s">
        <v>4144</v>
      </c>
      <c r="F426" s="738" t="s">
        <v>4225</v>
      </c>
      <c r="G426" s="738" t="s">
        <v>4226</v>
      </c>
      <c r="H426" s="741"/>
      <c r="I426" s="741"/>
      <c r="J426" s="738"/>
      <c r="K426" s="738"/>
      <c r="L426" s="741"/>
      <c r="M426" s="741"/>
      <c r="N426" s="738"/>
      <c r="O426" s="738"/>
      <c r="P426" s="741">
        <v>3</v>
      </c>
      <c r="Q426" s="741">
        <v>378</v>
      </c>
      <c r="R426" s="754"/>
      <c r="S426" s="742">
        <v>126</v>
      </c>
    </row>
    <row r="427" spans="1:19" ht="14.4" customHeight="1" x14ac:dyDescent="0.3">
      <c r="A427" s="737" t="s">
        <v>4147</v>
      </c>
      <c r="B427" s="738" t="s">
        <v>4148</v>
      </c>
      <c r="C427" s="738" t="s">
        <v>574</v>
      </c>
      <c r="D427" s="738" t="s">
        <v>4118</v>
      </c>
      <c r="E427" s="738" t="s">
        <v>4144</v>
      </c>
      <c r="F427" s="738" t="s">
        <v>4229</v>
      </c>
      <c r="G427" s="738" t="s">
        <v>4230</v>
      </c>
      <c r="H427" s="741"/>
      <c r="I427" s="741"/>
      <c r="J427" s="738"/>
      <c r="K427" s="738"/>
      <c r="L427" s="741"/>
      <c r="M427" s="741"/>
      <c r="N427" s="738"/>
      <c r="O427" s="738"/>
      <c r="P427" s="741">
        <v>3</v>
      </c>
      <c r="Q427" s="741">
        <v>1485</v>
      </c>
      <c r="R427" s="754"/>
      <c r="S427" s="742">
        <v>495</v>
      </c>
    </row>
    <row r="428" spans="1:19" ht="14.4" customHeight="1" x14ac:dyDescent="0.3">
      <c r="A428" s="737" t="s">
        <v>4147</v>
      </c>
      <c r="B428" s="738" t="s">
        <v>4148</v>
      </c>
      <c r="C428" s="738" t="s">
        <v>574</v>
      </c>
      <c r="D428" s="738" t="s">
        <v>4118</v>
      </c>
      <c r="E428" s="738" t="s">
        <v>4144</v>
      </c>
      <c r="F428" s="738" t="s">
        <v>4240</v>
      </c>
      <c r="G428" s="738" t="s">
        <v>4241</v>
      </c>
      <c r="H428" s="741"/>
      <c r="I428" s="741"/>
      <c r="J428" s="738"/>
      <c r="K428" s="738"/>
      <c r="L428" s="741"/>
      <c r="M428" s="741"/>
      <c r="N428" s="738"/>
      <c r="O428" s="738"/>
      <c r="P428" s="741">
        <v>2</v>
      </c>
      <c r="Q428" s="741">
        <v>614</v>
      </c>
      <c r="R428" s="754"/>
      <c r="S428" s="742">
        <v>307</v>
      </c>
    </row>
    <row r="429" spans="1:19" ht="14.4" customHeight="1" x14ac:dyDescent="0.3">
      <c r="A429" s="737" t="s">
        <v>4147</v>
      </c>
      <c r="B429" s="738" t="s">
        <v>4148</v>
      </c>
      <c r="C429" s="738" t="s">
        <v>574</v>
      </c>
      <c r="D429" s="738" t="s">
        <v>4118</v>
      </c>
      <c r="E429" s="738" t="s">
        <v>4144</v>
      </c>
      <c r="F429" s="738" t="s">
        <v>4242</v>
      </c>
      <c r="G429" s="738" t="s">
        <v>4241</v>
      </c>
      <c r="H429" s="741"/>
      <c r="I429" s="741"/>
      <c r="J429" s="738"/>
      <c r="K429" s="738"/>
      <c r="L429" s="741"/>
      <c r="M429" s="741"/>
      <c r="N429" s="738"/>
      <c r="O429" s="738"/>
      <c r="P429" s="741">
        <v>1</v>
      </c>
      <c r="Q429" s="741">
        <v>380</v>
      </c>
      <c r="R429" s="754"/>
      <c r="S429" s="742">
        <v>380</v>
      </c>
    </row>
    <row r="430" spans="1:19" ht="14.4" customHeight="1" x14ac:dyDescent="0.3">
      <c r="A430" s="737" t="s">
        <v>4147</v>
      </c>
      <c r="B430" s="738" t="s">
        <v>4148</v>
      </c>
      <c r="C430" s="738" t="s">
        <v>574</v>
      </c>
      <c r="D430" s="738" t="s">
        <v>4119</v>
      </c>
      <c r="E430" s="738" t="s">
        <v>4144</v>
      </c>
      <c r="F430" s="738" t="s">
        <v>4199</v>
      </c>
      <c r="G430" s="738" t="s">
        <v>4200</v>
      </c>
      <c r="H430" s="741"/>
      <c r="I430" s="741"/>
      <c r="J430" s="738"/>
      <c r="K430" s="738"/>
      <c r="L430" s="741"/>
      <c r="M430" s="741"/>
      <c r="N430" s="738"/>
      <c r="O430" s="738"/>
      <c r="P430" s="741">
        <v>1</v>
      </c>
      <c r="Q430" s="741">
        <v>251</v>
      </c>
      <c r="R430" s="754"/>
      <c r="S430" s="742">
        <v>251</v>
      </c>
    </row>
    <row r="431" spans="1:19" ht="14.4" customHeight="1" x14ac:dyDescent="0.3">
      <c r="A431" s="737" t="s">
        <v>4147</v>
      </c>
      <c r="B431" s="738" t="s">
        <v>4148</v>
      </c>
      <c r="C431" s="738" t="s">
        <v>574</v>
      </c>
      <c r="D431" s="738" t="s">
        <v>4119</v>
      </c>
      <c r="E431" s="738" t="s">
        <v>4144</v>
      </c>
      <c r="F431" s="738" t="s">
        <v>4225</v>
      </c>
      <c r="G431" s="738" t="s">
        <v>4226</v>
      </c>
      <c r="H431" s="741"/>
      <c r="I431" s="741"/>
      <c r="J431" s="738"/>
      <c r="K431" s="738"/>
      <c r="L431" s="741"/>
      <c r="M431" s="741"/>
      <c r="N431" s="738"/>
      <c r="O431" s="738"/>
      <c r="P431" s="741">
        <v>5</v>
      </c>
      <c r="Q431" s="741">
        <v>630</v>
      </c>
      <c r="R431" s="754"/>
      <c r="S431" s="742">
        <v>126</v>
      </c>
    </row>
    <row r="432" spans="1:19" ht="14.4" customHeight="1" x14ac:dyDescent="0.3">
      <c r="A432" s="737" t="s">
        <v>4147</v>
      </c>
      <c r="B432" s="738" t="s">
        <v>4148</v>
      </c>
      <c r="C432" s="738" t="s">
        <v>574</v>
      </c>
      <c r="D432" s="738" t="s">
        <v>4119</v>
      </c>
      <c r="E432" s="738" t="s">
        <v>4144</v>
      </c>
      <c r="F432" s="738" t="s">
        <v>4229</v>
      </c>
      <c r="G432" s="738" t="s">
        <v>4230</v>
      </c>
      <c r="H432" s="741"/>
      <c r="I432" s="741"/>
      <c r="J432" s="738"/>
      <c r="K432" s="738"/>
      <c r="L432" s="741"/>
      <c r="M432" s="741"/>
      <c r="N432" s="738"/>
      <c r="O432" s="738"/>
      <c r="P432" s="741">
        <v>1</v>
      </c>
      <c r="Q432" s="741">
        <v>495</v>
      </c>
      <c r="R432" s="754"/>
      <c r="S432" s="742">
        <v>495</v>
      </c>
    </row>
    <row r="433" spans="1:19" ht="14.4" customHeight="1" x14ac:dyDescent="0.3">
      <c r="A433" s="737" t="s">
        <v>4147</v>
      </c>
      <c r="B433" s="738" t="s">
        <v>4148</v>
      </c>
      <c r="C433" s="738" t="s">
        <v>574</v>
      </c>
      <c r="D433" s="738" t="s">
        <v>4119</v>
      </c>
      <c r="E433" s="738" t="s">
        <v>4144</v>
      </c>
      <c r="F433" s="738" t="s">
        <v>4240</v>
      </c>
      <c r="G433" s="738" t="s">
        <v>4241</v>
      </c>
      <c r="H433" s="741"/>
      <c r="I433" s="741"/>
      <c r="J433" s="738"/>
      <c r="K433" s="738"/>
      <c r="L433" s="741"/>
      <c r="M433" s="741"/>
      <c r="N433" s="738"/>
      <c r="O433" s="738"/>
      <c r="P433" s="741">
        <v>5</v>
      </c>
      <c r="Q433" s="741">
        <v>1535</v>
      </c>
      <c r="R433" s="754"/>
      <c r="S433" s="742">
        <v>307</v>
      </c>
    </row>
    <row r="434" spans="1:19" ht="14.4" customHeight="1" x14ac:dyDescent="0.3">
      <c r="A434" s="737" t="s">
        <v>4147</v>
      </c>
      <c r="B434" s="738" t="s">
        <v>4148</v>
      </c>
      <c r="C434" s="738" t="s">
        <v>574</v>
      </c>
      <c r="D434" s="738" t="s">
        <v>4119</v>
      </c>
      <c r="E434" s="738" t="s">
        <v>4144</v>
      </c>
      <c r="F434" s="738" t="s">
        <v>4246</v>
      </c>
      <c r="G434" s="738" t="s">
        <v>4247</v>
      </c>
      <c r="H434" s="741"/>
      <c r="I434" s="741"/>
      <c r="J434" s="738"/>
      <c r="K434" s="738"/>
      <c r="L434" s="741"/>
      <c r="M434" s="741"/>
      <c r="N434" s="738"/>
      <c r="O434" s="738"/>
      <c r="P434" s="741">
        <v>1</v>
      </c>
      <c r="Q434" s="741">
        <v>449</v>
      </c>
      <c r="R434" s="754"/>
      <c r="S434" s="742">
        <v>449</v>
      </c>
    </row>
    <row r="435" spans="1:19" ht="14.4" customHeight="1" x14ac:dyDescent="0.3">
      <c r="A435" s="737" t="s">
        <v>4147</v>
      </c>
      <c r="B435" s="738" t="s">
        <v>4148</v>
      </c>
      <c r="C435" s="738" t="s">
        <v>574</v>
      </c>
      <c r="D435" s="738" t="s">
        <v>2235</v>
      </c>
      <c r="E435" s="738" t="s">
        <v>4144</v>
      </c>
      <c r="F435" s="738" t="s">
        <v>4199</v>
      </c>
      <c r="G435" s="738" t="s">
        <v>4200</v>
      </c>
      <c r="H435" s="741">
        <v>5</v>
      </c>
      <c r="I435" s="741">
        <v>1175</v>
      </c>
      <c r="J435" s="738"/>
      <c r="K435" s="738">
        <v>235</v>
      </c>
      <c r="L435" s="741"/>
      <c r="M435" s="741"/>
      <c r="N435" s="738"/>
      <c r="O435" s="738"/>
      <c r="P435" s="741">
        <v>2</v>
      </c>
      <c r="Q435" s="741">
        <v>502</v>
      </c>
      <c r="R435" s="754"/>
      <c r="S435" s="742">
        <v>251</v>
      </c>
    </row>
    <row r="436" spans="1:19" ht="14.4" customHeight="1" x14ac:dyDescent="0.3">
      <c r="A436" s="737" t="s">
        <v>4147</v>
      </c>
      <c r="B436" s="738" t="s">
        <v>4148</v>
      </c>
      <c r="C436" s="738" t="s">
        <v>574</v>
      </c>
      <c r="D436" s="738" t="s">
        <v>2235</v>
      </c>
      <c r="E436" s="738" t="s">
        <v>4144</v>
      </c>
      <c r="F436" s="738" t="s">
        <v>4225</v>
      </c>
      <c r="G436" s="738" t="s">
        <v>4226</v>
      </c>
      <c r="H436" s="741">
        <v>6</v>
      </c>
      <c r="I436" s="741">
        <v>708</v>
      </c>
      <c r="J436" s="738">
        <v>5.6190476190476186</v>
      </c>
      <c r="K436" s="738">
        <v>118</v>
      </c>
      <c r="L436" s="741">
        <v>1</v>
      </c>
      <c r="M436" s="741">
        <v>126</v>
      </c>
      <c r="N436" s="738">
        <v>1</v>
      </c>
      <c r="O436" s="738">
        <v>126</v>
      </c>
      <c r="P436" s="741">
        <v>2</v>
      </c>
      <c r="Q436" s="741">
        <v>252</v>
      </c>
      <c r="R436" s="754">
        <v>2</v>
      </c>
      <c r="S436" s="742">
        <v>126</v>
      </c>
    </row>
    <row r="437" spans="1:19" ht="14.4" customHeight="1" x14ac:dyDescent="0.3">
      <c r="A437" s="737" t="s">
        <v>4147</v>
      </c>
      <c r="B437" s="738" t="s">
        <v>4148</v>
      </c>
      <c r="C437" s="738" t="s">
        <v>574</v>
      </c>
      <c r="D437" s="738" t="s">
        <v>2235</v>
      </c>
      <c r="E437" s="738" t="s">
        <v>4144</v>
      </c>
      <c r="F437" s="738" t="s">
        <v>4232</v>
      </c>
      <c r="G437" s="738" t="s">
        <v>4233</v>
      </c>
      <c r="H437" s="741"/>
      <c r="I437" s="741"/>
      <c r="J437" s="738"/>
      <c r="K437" s="738"/>
      <c r="L437" s="741"/>
      <c r="M437" s="741"/>
      <c r="N437" s="738"/>
      <c r="O437" s="738"/>
      <c r="P437" s="741">
        <v>4</v>
      </c>
      <c r="Q437" s="741">
        <v>3044</v>
      </c>
      <c r="R437" s="754"/>
      <c r="S437" s="742">
        <v>761</v>
      </c>
    </row>
    <row r="438" spans="1:19" ht="14.4" customHeight="1" x14ac:dyDescent="0.3">
      <c r="A438" s="737" t="s">
        <v>4147</v>
      </c>
      <c r="B438" s="738" t="s">
        <v>4148</v>
      </c>
      <c r="C438" s="738" t="s">
        <v>574</v>
      </c>
      <c r="D438" s="738" t="s">
        <v>2235</v>
      </c>
      <c r="E438" s="738" t="s">
        <v>4144</v>
      </c>
      <c r="F438" s="738" t="s">
        <v>4236</v>
      </c>
      <c r="G438" s="738" t="s">
        <v>4237</v>
      </c>
      <c r="H438" s="741"/>
      <c r="I438" s="741"/>
      <c r="J438" s="738"/>
      <c r="K438" s="738"/>
      <c r="L438" s="741"/>
      <c r="M438" s="741"/>
      <c r="N438" s="738"/>
      <c r="O438" s="738"/>
      <c r="P438" s="741">
        <v>1</v>
      </c>
      <c r="Q438" s="741">
        <v>215</v>
      </c>
      <c r="R438" s="754"/>
      <c r="S438" s="742">
        <v>215</v>
      </c>
    </row>
    <row r="439" spans="1:19" ht="14.4" customHeight="1" x14ac:dyDescent="0.3">
      <c r="A439" s="737" t="s">
        <v>4147</v>
      </c>
      <c r="B439" s="738" t="s">
        <v>4148</v>
      </c>
      <c r="C439" s="738" t="s">
        <v>574</v>
      </c>
      <c r="D439" s="738" t="s">
        <v>2235</v>
      </c>
      <c r="E439" s="738" t="s">
        <v>4144</v>
      </c>
      <c r="F439" s="738" t="s">
        <v>4238</v>
      </c>
      <c r="G439" s="738" t="s">
        <v>4239</v>
      </c>
      <c r="H439" s="741"/>
      <c r="I439" s="741"/>
      <c r="J439" s="738"/>
      <c r="K439" s="738"/>
      <c r="L439" s="741"/>
      <c r="M439" s="741"/>
      <c r="N439" s="738"/>
      <c r="O439" s="738"/>
      <c r="P439" s="741">
        <v>4</v>
      </c>
      <c r="Q439" s="741">
        <v>340</v>
      </c>
      <c r="R439" s="754"/>
      <c r="S439" s="742">
        <v>85</v>
      </c>
    </row>
    <row r="440" spans="1:19" ht="14.4" customHeight="1" x14ac:dyDescent="0.3">
      <c r="A440" s="737" t="s">
        <v>4147</v>
      </c>
      <c r="B440" s="738" t="s">
        <v>4148</v>
      </c>
      <c r="C440" s="738" t="s">
        <v>574</v>
      </c>
      <c r="D440" s="738" t="s">
        <v>2235</v>
      </c>
      <c r="E440" s="738" t="s">
        <v>4144</v>
      </c>
      <c r="F440" s="738" t="s">
        <v>4240</v>
      </c>
      <c r="G440" s="738" t="s">
        <v>4241</v>
      </c>
      <c r="H440" s="741">
        <v>7</v>
      </c>
      <c r="I440" s="741">
        <v>2093</v>
      </c>
      <c r="J440" s="738"/>
      <c r="K440" s="738">
        <v>299</v>
      </c>
      <c r="L440" s="741"/>
      <c r="M440" s="741"/>
      <c r="N440" s="738"/>
      <c r="O440" s="738"/>
      <c r="P440" s="741">
        <v>3</v>
      </c>
      <c r="Q440" s="741">
        <v>921</v>
      </c>
      <c r="R440" s="754"/>
      <c r="S440" s="742">
        <v>307</v>
      </c>
    </row>
    <row r="441" spans="1:19" ht="14.4" customHeight="1" x14ac:dyDescent="0.3">
      <c r="A441" s="737" t="s">
        <v>4147</v>
      </c>
      <c r="B441" s="738" t="s">
        <v>4148</v>
      </c>
      <c r="C441" s="738" t="s">
        <v>574</v>
      </c>
      <c r="D441" s="738" t="s">
        <v>2235</v>
      </c>
      <c r="E441" s="738" t="s">
        <v>4144</v>
      </c>
      <c r="F441" s="738" t="s">
        <v>4242</v>
      </c>
      <c r="G441" s="738" t="s">
        <v>4241</v>
      </c>
      <c r="H441" s="741"/>
      <c r="I441" s="741"/>
      <c r="J441" s="738"/>
      <c r="K441" s="738"/>
      <c r="L441" s="741">
        <v>1</v>
      </c>
      <c r="M441" s="741">
        <v>380</v>
      </c>
      <c r="N441" s="738">
        <v>1</v>
      </c>
      <c r="O441" s="738">
        <v>380</v>
      </c>
      <c r="P441" s="741"/>
      <c r="Q441" s="741"/>
      <c r="R441" s="754"/>
      <c r="S441" s="742"/>
    </row>
    <row r="442" spans="1:19" ht="14.4" customHeight="1" x14ac:dyDescent="0.3">
      <c r="A442" s="737" t="s">
        <v>4147</v>
      </c>
      <c r="B442" s="738" t="s">
        <v>4148</v>
      </c>
      <c r="C442" s="738" t="s">
        <v>574</v>
      </c>
      <c r="D442" s="738" t="s">
        <v>2236</v>
      </c>
      <c r="E442" s="738" t="s">
        <v>4144</v>
      </c>
      <c r="F442" s="738" t="s">
        <v>4199</v>
      </c>
      <c r="G442" s="738" t="s">
        <v>4200</v>
      </c>
      <c r="H442" s="741"/>
      <c r="I442" s="741"/>
      <c r="J442" s="738"/>
      <c r="K442" s="738"/>
      <c r="L442" s="741">
        <v>1</v>
      </c>
      <c r="M442" s="741">
        <v>251</v>
      </c>
      <c r="N442" s="738">
        <v>1</v>
      </c>
      <c r="O442" s="738">
        <v>251</v>
      </c>
      <c r="P442" s="741"/>
      <c r="Q442" s="741"/>
      <c r="R442" s="754"/>
      <c r="S442" s="742"/>
    </row>
    <row r="443" spans="1:19" ht="14.4" customHeight="1" x14ac:dyDescent="0.3">
      <c r="A443" s="737" t="s">
        <v>4147</v>
      </c>
      <c r="B443" s="738" t="s">
        <v>4148</v>
      </c>
      <c r="C443" s="738" t="s">
        <v>574</v>
      </c>
      <c r="D443" s="738" t="s">
        <v>2236</v>
      </c>
      <c r="E443" s="738" t="s">
        <v>4144</v>
      </c>
      <c r="F443" s="738" t="s">
        <v>4240</v>
      </c>
      <c r="G443" s="738" t="s">
        <v>4241</v>
      </c>
      <c r="H443" s="741"/>
      <c r="I443" s="741"/>
      <c r="J443" s="738"/>
      <c r="K443" s="738"/>
      <c r="L443" s="741">
        <v>1</v>
      </c>
      <c r="M443" s="741">
        <v>307</v>
      </c>
      <c r="N443" s="738">
        <v>1</v>
      </c>
      <c r="O443" s="738">
        <v>307</v>
      </c>
      <c r="P443" s="741"/>
      <c r="Q443" s="741"/>
      <c r="R443" s="754"/>
      <c r="S443" s="742"/>
    </row>
    <row r="444" spans="1:19" ht="14.4" customHeight="1" x14ac:dyDescent="0.3">
      <c r="A444" s="737" t="s">
        <v>4147</v>
      </c>
      <c r="B444" s="738" t="s">
        <v>4148</v>
      </c>
      <c r="C444" s="738" t="s">
        <v>574</v>
      </c>
      <c r="D444" s="738" t="s">
        <v>2237</v>
      </c>
      <c r="E444" s="738" t="s">
        <v>4144</v>
      </c>
      <c r="F444" s="738" t="s">
        <v>4199</v>
      </c>
      <c r="G444" s="738" t="s">
        <v>4200</v>
      </c>
      <c r="H444" s="741">
        <v>1</v>
      </c>
      <c r="I444" s="741">
        <v>235</v>
      </c>
      <c r="J444" s="738">
        <v>0.93625498007968122</v>
      </c>
      <c r="K444" s="738">
        <v>235</v>
      </c>
      <c r="L444" s="741">
        <v>1</v>
      </c>
      <c r="M444" s="741">
        <v>251</v>
      </c>
      <c r="N444" s="738">
        <v>1</v>
      </c>
      <c r="O444" s="738">
        <v>251</v>
      </c>
      <c r="P444" s="741"/>
      <c r="Q444" s="741"/>
      <c r="R444" s="754"/>
      <c r="S444" s="742"/>
    </row>
    <row r="445" spans="1:19" ht="14.4" customHeight="1" x14ac:dyDescent="0.3">
      <c r="A445" s="737" t="s">
        <v>4147</v>
      </c>
      <c r="B445" s="738" t="s">
        <v>4148</v>
      </c>
      <c r="C445" s="738" t="s">
        <v>574</v>
      </c>
      <c r="D445" s="738" t="s">
        <v>2237</v>
      </c>
      <c r="E445" s="738" t="s">
        <v>4144</v>
      </c>
      <c r="F445" s="738" t="s">
        <v>4240</v>
      </c>
      <c r="G445" s="738" t="s">
        <v>4241</v>
      </c>
      <c r="H445" s="741">
        <v>1</v>
      </c>
      <c r="I445" s="741">
        <v>299</v>
      </c>
      <c r="J445" s="738"/>
      <c r="K445" s="738">
        <v>299</v>
      </c>
      <c r="L445" s="741"/>
      <c r="M445" s="741"/>
      <c r="N445" s="738"/>
      <c r="O445" s="738"/>
      <c r="P445" s="741"/>
      <c r="Q445" s="741"/>
      <c r="R445" s="754"/>
      <c r="S445" s="742"/>
    </row>
    <row r="446" spans="1:19" ht="14.4" customHeight="1" x14ac:dyDescent="0.3">
      <c r="A446" s="737" t="s">
        <v>4147</v>
      </c>
      <c r="B446" s="738" t="s">
        <v>4148</v>
      </c>
      <c r="C446" s="738" t="s">
        <v>574</v>
      </c>
      <c r="D446" s="738" t="s">
        <v>2237</v>
      </c>
      <c r="E446" s="738" t="s">
        <v>4144</v>
      </c>
      <c r="F446" s="738" t="s">
        <v>4242</v>
      </c>
      <c r="G446" s="738" t="s">
        <v>4241</v>
      </c>
      <c r="H446" s="741"/>
      <c r="I446" s="741"/>
      <c r="J446" s="738"/>
      <c r="K446" s="738"/>
      <c r="L446" s="741">
        <v>1</v>
      </c>
      <c r="M446" s="741">
        <v>380</v>
      </c>
      <c r="N446" s="738">
        <v>1</v>
      </c>
      <c r="O446" s="738">
        <v>380</v>
      </c>
      <c r="P446" s="741"/>
      <c r="Q446" s="741"/>
      <c r="R446" s="754"/>
      <c r="S446" s="742"/>
    </row>
    <row r="447" spans="1:19" ht="14.4" customHeight="1" x14ac:dyDescent="0.3">
      <c r="A447" s="737" t="s">
        <v>4147</v>
      </c>
      <c r="B447" s="738" t="s">
        <v>4148</v>
      </c>
      <c r="C447" s="738" t="s">
        <v>574</v>
      </c>
      <c r="D447" s="738" t="s">
        <v>4121</v>
      </c>
      <c r="E447" s="738" t="s">
        <v>4144</v>
      </c>
      <c r="F447" s="738" t="s">
        <v>4199</v>
      </c>
      <c r="G447" s="738" t="s">
        <v>4200</v>
      </c>
      <c r="H447" s="741">
        <v>16</v>
      </c>
      <c r="I447" s="741">
        <v>3760</v>
      </c>
      <c r="J447" s="738">
        <v>14.9800796812749</v>
      </c>
      <c r="K447" s="738">
        <v>235</v>
      </c>
      <c r="L447" s="741">
        <v>1</v>
      </c>
      <c r="M447" s="741">
        <v>251</v>
      </c>
      <c r="N447" s="738">
        <v>1</v>
      </c>
      <c r="O447" s="738">
        <v>251</v>
      </c>
      <c r="P447" s="741">
        <v>34</v>
      </c>
      <c r="Q447" s="741">
        <v>8534</v>
      </c>
      <c r="R447" s="754">
        <v>34</v>
      </c>
      <c r="S447" s="742">
        <v>251</v>
      </c>
    </row>
    <row r="448" spans="1:19" ht="14.4" customHeight="1" x14ac:dyDescent="0.3">
      <c r="A448" s="737" t="s">
        <v>4147</v>
      </c>
      <c r="B448" s="738" t="s">
        <v>4148</v>
      </c>
      <c r="C448" s="738" t="s">
        <v>574</v>
      </c>
      <c r="D448" s="738" t="s">
        <v>4121</v>
      </c>
      <c r="E448" s="738" t="s">
        <v>4144</v>
      </c>
      <c r="F448" s="738" t="s">
        <v>4225</v>
      </c>
      <c r="G448" s="738" t="s">
        <v>4226</v>
      </c>
      <c r="H448" s="741">
        <v>7</v>
      </c>
      <c r="I448" s="741">
        <v>826</v>
      </c>
      <c r="J448" s="738">
        <v>6.5555555555555554</v>
      </c>
      <c r="K448" s="738">
        <v>118</v>
      </c>
      <c r="L448" s="741">
        <v>1</v>
      </c>
      <c r="M448" s="741">
        <v>126</v>
      </c>
      <c r="N448" s="738">
        <v>1</v>
      </c>
      <c r="O448" s="738">
        <v>126</v>
      </c>
      <c r="P448" s="741">
        <v>146</v>
      </c>
      <c r="Q448" s="741">
        <v>18396</v>
      </c>
      <c r="R448" s="754">
        <v>146</v>
      </c>
      <c r="S448" s="742">
        <v>126</v>
      </c>
    </row>
    <row r="449" spans="1:19" ht="14.4" customHeight="1" x14ac:dyDescent="0.3">
      <c r="A449" s="737" t="s">
        <v>4147</v>
      </c>
      <c r="B449" s="738" t="s">
        <v>4148</v>
      </c>
      <c r="C449" s="738" t="s">
        <v>574</v>
      </c>
      <c r="D449" s="738" t="s">
        <v>4121</v>
      </c>
      <c r="E449" s="738" t="s">
        <v>4144</v>
      </c>
      <c r="F449" s="738" t="s">
        <v>4229</v>
      </c>
      <c r="G449" s="738" t="s">
        <v>4230</v>
      </c>
      <c r="H449" s="741">
        <v>24</v>
      </c>
      <c r="I449" s="741">
        <v>11688</v>
      </c>
      <c r="J449" s="738"/>
      <c r="K449" s="738">
        <v>487</v>
      </c>
      <c r="L449" s="741"/>
      <c r="M449" s="741"/>
      <c r="N449" s="738"/>
      <c r="O449" s="738"/>
      <c r="P449" s="741">
        <v>39</v>
      </c>
      <c r="Q449" s="741">
        <v>19305</v>
      </c>
      <c r="R449" s="754"/>
      <c r="S449" s="742">
        <v>495</v>
      </c>
    </row>
    <row r="450" spans="1:19" ht="14.4" customHeight="1" x14ac:dyDescent="0.3">
      <c r="A450" s="737" t="s">
        <v>4147</v>
      </c>
      <c r="B450" s="738" t="s">
        <v>4148</v>
      </c>
      <c r="C450" s="738" t="s">
        <v>574</v>
      </c>
      <c r="D450" s="738" t="s">
        <v>4121</v>
      </c>
      <c r="E450" s="738" t="s">
        <v>4144</v>
      </c>
      <c r="F450" s="738" t="s">
        <v>4231</v>
      </c>
      <c r="G450" s="738" t="s">
        <v>4230</v>
      </c>
      <c r="H450" s="741"/>
      <c r="I450" s="741"/>
      <c r="J450" s="738"/>
      <c r="K450" s="738"/>
      <c r="L450" s="741">
        <v>1</v>
      </c>
      <c r="M450" s="741">
        <v>568</v>
      </c>
      <c r="N450" s="738">
        <v>1</v>
      </c>
      <c r="O450" s="738">
        <v>568</v>
      </c>
      <c r="P450" s="741">
        <v>2</v>
      </c>
      <c r="Q450" s="741">
        <v>1136</v>
      </c>
      <c r="R450" s="754">
        <v>2</v>
      </c>
      <c r="S450" s="742">
        <v>568</v>
      </c>
    </row>
    <row r="451" spans="1:19" ht="14.4" customHeight="1" x14ac:dyDescent="0.3">
      <c r="A451" s="737" t="s">
        <v>4147</v>
      </c>
      <c r="B451" s="738" t="s">
        <v>4148</v>
      </c>
      <c r="C451" s="738" t="s">
        <v>574</v>
      </c>
      <c r="D451" s="738" t="s">
        <v>4121</v>
      </c>
      <c r="E451" s="738" t="s">
        <v>4144</v>
      </c>
      <c r="F451" s="738" t="s">
        <v>4234</v>
      </c>
      <c r="G451" s="738" t="s">
        <v>4235</v>
      </c>
      <c r="H451" s="741">
        <v>1</v>
      </c>
      <c r="I451" s="741">
        <v>449</v>
      </c>
      <c r="J451" s="738"/>
      <c r="K451" s="738">
        <v>449</v>
      </c>
      <c r="L451" s="741"/>
      <c r="M451" s="741"/>
      <c r="N451" s="738"/>
      <c r="O451" s="738"/>
      <c r="P451" s="741"/>
      <c r="Q451" s="741"/>
      <c r="R451" s="754"/>
      <c r="S451" s="742"/>
    </row>
    <row r="452" spans="1:19" ht="14.4" customHeight="1" x14ac:dyDescent="0.3">
      <c r="A452" s="737" t="s">
        <v>4147</v>
      </c>
      <c r="B452" s="738" t="s">
        <v>4148</v>
      </c>
      <c r="C452" s="738" t="s">
        <v>574</v>
      </c>
      <c r="D452" s="738" t="s">
        <v>4121</v>
      </c>
      <c r="E452" s="738" t="s">
        <v>4144</v>
      </c>
      <c r="F452" s="738" t="s">
        <v>4236</v>
      </c>
      <c r="G452" s="738" t="s">
        <v>4237</v>
      </c>
      <c r="H452" s="741"/>
      <c r="I452" s="741"/>
      <c r="J452" s="738"/>
      <c r="K452" s="738"/>
      <c r="L452" s="741"/>
      <c r="M452" s="741"/>
      <c r="N452" s="738"/>
      <c r="O452" s="738"/>
      <c r="P452" s="741">
        <v>1</v>
      </c>
      <c r="Q452" s="741">
        <v>215</v>
      </c>
      <c r="R452" s="754"/>
      <c r="S452" s="742">
        <v>215</v>
      </c>
    </row>
    <row r="453" spans="1:19" ht="14.4" customHeight="1" x14ac:dyDescent="0.3">
      <c r="A453" s="737" t="s">
        <v>4147</v>
      </c>
      <c r="B453" s="738" t="s">
        <v>4148</v>
      </c>
      <c r="C453" s="738" t="s">
        <v>574</v>
      </c>
      <c r="D453" s="738" t="s">
        <v>4121</v>
      </c>
      <c r="E453" s="738" t="s">
        <v>4144</v>
      </c>
      <c r="F453" s="738" t="s">
        <v>4238</v>
      </c>
      <c r="G453" s="738" t="s">
        <v>4239</v>
      </c>
      <c r="H453" s="741"/>
      <c r="I453" s="741"/>
      <c r="J453" s="738"/>
      <c r="K453" s="738"/>
      <c r="L453" s="741"/>
      <c r="M453" s="741"/>
      <c r="N453" s="738"/>
      <c r="O453" s="738"/>
      <c r="P453" s="741">
        <v>2</v>
      </c>
      <c r="Q453" s="741">
        <v>170</v>
      </c>
      <c r="R453" s="754"/>
      <c r="S453" s="742">
        <v>85</v>
      </c>
    </row>
    <row r="454" spans="1:19" ht="14.4" customHeight="1" x14ac:dyDescent="0.3">
      <c r="A454" s="737" t="s">
        <v>4147</v>
      </c>
      <c r="B454" s="738" t="s">
        <v>4148</v>
      </c>
      <c r="C454" s="738" t="s">
        <v>574</v>
      </c>
      <c r="D454" s="738" t="s">
        <v>4123</v>
      </c>
      <c r="E454" s="738" t="s">
        <v>4144</v>
      </c>
      <c r="F454" s="738" t="s">
        <v>4199</v>
      </c>
      <c r="G454" s="738" t="s">
        <v>4200</v>
      </c>
      <c r="H454" s="741"/>
      <c r="I454" s="741"/>
      <c r="J454" s="738"/>
      <c r="K454" s="738"/>
      <c r="L454" s="741"/>
      <c r="M454" s="741"/>
      <c r="N454" s="738"/>
      <c r="O454" s="738"/>
      <c r="P454" s="741">
        <v>1</v>
      </c>
      <c r="Q454" s="741">
        <v>251</v>
      </c>
      <c r="R454" s="754"/>
      <c r="S454" s="742">
        <v>251</v>
      </c>
    </row>
    <row r="455" spans="1:19" ht="14.4" customHeight="1" x14ac:dyDescent="0.3">
      <c r="A455" s="737" t="s">
        <v>4147</v>
      </c>
      <c r="B455" s="738" t="s">
        <v>4148</v>
      </c>
      <c r="C455" s="738" t="s">
        <v>574</v>
      </c>
      <c r="D455" s="738" t="s">
        <v>4123</v>
      </c>
      <c r="E455" s="738" t="s">
        <v>4144</v>
      </c>
      <c r="F455" s="738" t="s">
        <v>4225</v>
      </c>
      <c r="G455" s="738" t="s">
        <v>4226</v>
      </c>
      <c r="H455" s="741"/>
      <c r="I455" s="741"/>
      <c r="J455" s="738"/>
      <c r="K455" s="738"/>
      <c r="L455" s="741"/>
      <c r="M455" s="741"/>
      <c r="N455" s="738"/>
      <c r="O455" s="738"/>
      <c r="P455" s="741">
        <v>4</v>
      </c>
      <c r="Q455" s="741">
        <v>504</v>
      </c>
      <c r="R455" s="754"/>
      <c r="S455" s="742">
        <v>126</v>
      </c>
    </row>
    <row r="456" spans="1:19" ht="14.4" customHeight="1" x14ac:dyDescent="0.3">
      <c r="A456" s="737" t="s">
        <v>4147</v>
      </c>
      <c r="B456" s="738" t="s">
        <v>4148</v>
      </c>
      <c r="C456" s="738" t="s">
        <v>574</v>
      </c>
      <c r="D456" s="738" t="s">
        <v>4123</v>
      </c>
      <c r="E456" s="738" t="s">
        <v>4144</v>
      </c>
      <c r="F456" s="738" t="s">
        <v>4240</v>
      </c>
      <c r="G456" s="738" t="s">
        <v>4241</v>
      </c>
      <c r="H456" s="741"/>
      <c r="I456" s="741"/>
      <c r="J456" s="738"/>
      <c r="K456" s="738"/>
      <c r="L456" s="741"/>
      <c r="M456" s="741"/>
      <c r="N456" s="738"/>
      <c r="O456" s="738"/>
      <c r="P456" s="741">
        <v>1</v>
      </c>
      <c r="Q456" s="741">
        <v>307</v>
      </c>
      <c r="R456" s="754"/>
      <c r="S456" s="742">
        <v>307</v>
      </c>
    </row>
    <row r="457" spans="1:19" ht="14.4" customHeight="1" x14ac:dyDescent="0.3">
      <c r="A457" s="737" t="s">
        <v>4147</v>
      </c>
      <c r="B457" s="738" t="s">
        <v>4148</v>
      </c>
      <c r="C457" s="738" t="s">
        <v>574</v>
      </c>
      <c r="D457" s="738" t="s">
        <v>4125</v>
      </c>
      <c r="E457" s="738" t="s">
        <v>4144</v>
      </c>
      <c r="F457" s="738" t="s">
        <v>4199</v>
      </c>
      <c r="G457" s="738" t="s">
        <v>4200</v>
      </c>
      <c r="H457" s="741">
        <v>3</v>
      </c>
      <c r="I457" s="741">
        <v>705</v>
      </c>
      <c r="J457" s="738">
        <v>0.93625498007968122</v>
      </c>
      <c r="K457" s="738">
        <v>235</v>
      </c>
      <c r="L457" s="741">
        <v>3</v>
      </c>
      <c r="M457" s="741">
        <v>753</v>
      </c>
      <c r="N457" s="738">
        <v>1</v>
      </c>
      <c r="O457" s="738">
        <v>251</v>
      </c>
      <c r="P457" s="741"/>
      <c r="Q457" s="741"/>
      <c r="R457" s="754"/>
      <c r="S457" s="742"/>
    </row>
    <row r="458" spans="1:19" ht="14.4" customHeight="1" x14ac:dyDescent="0.3">
      <c r="A458" s="737" t="s">
        <v>4147</v>
      </c>
      <c r="B458" s="738" t="s">
        <v>4148</v>
      </c>
      <c r="C458" s="738" t="s">
        <v>574</v>
      </c>
      <c r="D458" s="738" t="s">
        <v>4125</v>
      </c>
      <c r="E458" s="738" t="s">
        <v>4144</v>
      </c>
      <c r="F458" s="738" t="s">
        <v>4225</v>
      </c>
      <c r="G458" s="738" t="s">
        <v>4226</v>
      </c>
      <c r="H458" s="741">
        <v>7</v>
      </c>
      <c r="I458" s="741">
        <v>826</v>
      </c>
      <c r="J458" s="738">
        <v>2.1851851851851851</v>
      </c>
      <c r="K458" s="738">
        <v>118</v>
      </c>
      <c r="L458" s="741">
        <v>3</v>
      </c>
      <c r="M458" s="741">
        <v>378</v>
      </c>
      <c r="N458" s="738">
        <v>1</v>
      </c>
      <c r="O458" s="738">
        <v>126</v>
      </c>
      <c r="P458" s="741"/>
      <c r="Q458" s="741"/>
      <c r="R458" s="754"/>
      <c r="S458" s="742"/>
    </row>
    <row r="459" spans="1:19" ht="14.4" customHeight="1" x14ac:dyDescent="0.3">
      <c r="A459" s="737" t="s">
        <v>4147</v>
      </c>
      <c r="B459" s="738" t="s">
        <v>4148</v>
      </c>
      <c r="C459" s="738" t="s">
        <v>574</v>
      </c>
      <c r="D459" s="738" t="s">
        <v>4125</v>
      </c>
      <c r="E459" s="738" t="s">
        <v>4144</v>
      </c>
      <c r="F459" s="738" t="s">
        <v>4229</v>
      </c>
      <c r="G459" s="738" t="s">
        <v>4230</v>
      </c>
      <c r="H459" s="741"/>
      <c r="I459" s="741"/>
      <c r="J459" s="738"/>
      <c r="K459" s="738"/>
      <c r="L459" s="741">
        <v>3</v>
      </c>
      <c r="M459" s="741">
        <v>1485</v>
      </c>
      <c r="N459" s="738">
        <v>1</v>
      </c>
      <c r="O459" s="738">
        <v>495</v>
      </c>
      <c r="P459" s="741"/>
      <c r="Q459" s="741"/>
      <c r="R459" s="754"/>
      <c r="S459" s="742"/>
    </row>
    <row r="460" spans="1:19" ht="14.4" customHeight="1" x14ac:dyDescent="0.3">
      <c r="A460" s="737" t="s">
        <v>4147</v>
      </c>
      <c r="B460" s="738" t="s">
        <v>4148</v>
      </c>
      <c r="C460" s="738" t="s">
        <v>574</v>
      </c>
      <c r="D460" s="738" t="s">
        <v>4125</v>
      </c>
      <c r="E460" s="738" t="s">
        <v>4144</v>
      </c>
      <c r="F460" s="738" t="s">
        <v>4231</v>
      </c>
      <c r="G460" s="738" t="s">
        <v>4230</v>
      </c>
      <c r="H460" s="741">
        <v>1</v>
      </c>
      <c r="I460" s="741">
        <v>559</v>
      </c>
      <c r="J460" s="738"/>
      <c r="K460" s="738">
        <v>559</v>
      </c>
      <c r="L460" s="741"/>
      <c r="M460" s="741"/>
      <c r="N460" s="738"/>
      <c r="O460" s="738"/>
      <c r="P460" s="741"/>
      <c r="Q460" s="741"/>
      <c r="R460" s="754"/>
      <c r="S460" s="742"/>
    </row>
    <row r="461" spans="1:19" ht="14.4" customHeight="1" x14ac:dyDescent="0.3">
      <c r="A461" s="737" t="s">
        <v>4147</v>
      </c>
      <c r="B461" s="738" t="s">
        <v>4148</v>
      </c>
      <c r="C461" s="738" t="s">
        <v>574</v>
      </c>
      <c r="D461" s="738" t="s">
        <v>4125</v>
      </c>
      <c r="E461" s="738" t="s">
        <v>4144</v>
      </c>
      <c r="F461" s="738" t="s">
        <v>4232</v>
      </c>
      <c r="G461" s="738" t="s">
        <v>4233</v>
      </c>
      <c r="H461" s="741"/>
      <c r="I461" s="741"/>
      <c r="J461" s="738"/>
      <c r="K461" s="738"/>
      <c r="L461" s="741">
        <v>4</v>
      </c>
      <c r="M461" s="741">
        <v>3044</v>
      </c>
      <c r="N461" s="738">
        <v>1</v>
      </c>
      <c r="O461" s="738">
        <v>761</v>
      </c>
      <c r="P461" s="741"/>
      <c r="Q461" s="741"/>
      <c r="R461" s="754"/>
      <c r="S461" s="742"/>
    </row>
    <row r="462" spans="1:19" ht="14.4" customHeight="1" x14ac:dyDescent="0.3">
      <c r="A462" s="737" t="s">
        <v>4147</v>
      </c>
      <c r="B462" s="738" t="s">
        <v>4148</v>
      </c>
      <c r="C462" s="738" t="s">
        <v>574</v>
      </c>
      <c r="D462" s="738" t="s">
        <v>4125</v>
      </c>
      <c r="E462" s="738" t="s">
        <v>4144</v>
      </c>
      <c r="F462" s="738" t="s">
        <v>4236</v>
      </c>
      <c r="G462" s="738" t="s">
        <v>4237</v>
      </c>
      <c r="H462" s="741"/>
      <c r="I462" s="741"/>
      <c r="J462" s="738"/>
      <c r="K462" s="738"/>
      <c r="L462" s="741">
        <v>1</v>
      </c>
      <c r="M462" s="741">
        <v>215</v>
      </c>
      <c r="N462" s="738">
        <v>1</v>
      </c>
      <c r="O462" s="738">
        <v>215</v>
      </c>
      <c r="P462" s="741"/>
      <c r="Q462" s="741"/>
      <c r="R462" s="754"/>
      <c r="S462" s="742"/>
    </row>
    <row r="463" spans="1:19" ht="14.4" customHeight="1" x14ac:dyDescent="0.3">
      <c r="A463" s="737" t="s">
        <v>4147</v>
      </c>
      <c r="B463" s="738" t="s">
        <v>4148</v>
      </c>
      <c r="C463" s="738" t="s">
        <v>574</v>
      </c>
      <c r="D463" s="738" t="s">
        <v>4125</v>
      </c>
      <c r="E463" s="738" t="s">
        <v>4144</v>
      </c>
      <c r="F463" s="738" t="s">
        <v>4238</v>
      </c>
      <c r="G463" s="738" t="s">
        <v>4239</v>
      </c>
      <c r="H463" s="741"/>
      <c r="I463" s="741"/>
      <c r="J463" s="738"/>
      <c r="K463" s="738"/>
      <c r="L463" s="741">
        <v>4</v>
      </c>
      <c r="M463" s="741">
        <v>340</v>
      </c>
      <c r="N463" s="738">
        <v>1</v>
      </c>
      <c r="O463" s="738">
        <v>85</v>
      </c>
      <c r="P463" s="741"/>
      <c r="Q463" s="741"/>
      <c r="R463" s="754"/>
      <c r="S463" s="742"/>
    </row>
    <row r="464" spans="1:19" ht="14.4" customHeight="1" x14ac:dyDescent="0.3">
      <c r="A464" s="737" t="s">
        <v>4147</v>
      </c>
      <c r="B464" s="738" t="s">
        <v>4148</v>
      </c>
      <c r="C464" s="738" t="s">
        <v>574</v>
      </c>
      <c r="D464" s="738" t="s">
        <v>4125</v>
      </c>
      <c r="E464" s="738" t="s">
        <v>4144</v>
      </c>
      <c r="F464" s="738" t="s">
        <v>4242</v>
      </c>
      <c r="G464" s="738" t="s">
        <v>4241</v>
      </c>
      <c r="H464" s="741">
        <v>6</v>
      </c>
      <c r="I464" s="741">
        <v>2226</v>
      </c>
      <c r="J464" s="738"/>
      <c r="K464" s="738">
        <v>371</v>
      </c>
      <c r="L464" s="741"/>
      <c r="M464" s="741"/>
      <c r="N464" s="738"/>
      <c r="O464" s="738"/>
      <c r="P464" s="741"/>
      <c r="Q464" s="741"/>
      <c r="R464" s="754"/>
      <c r="S464" s="742"/>
    </row>
    <row r="465" spans="1:19" ht="14.4" customHeight="1" x14ac:dyDescent="0.3">
      <c r="A465" s="737" t="s">
        <v>4147</v>
      </c>
      <c r="B465" s="738" t="s">
        <v>4148</v>
      </c>
      <c r="C465" s="738" t="s">
        <v>574</v>
      </c>
      <c r="D465" s="738" t="s">
        <v>2239</v>
      </c>
      <c r="E465" s="738" t="s">
        <v>4144</v>
      </c>
      <c r="F465" s="738" t="s">
        <v>4199</v>
      </c>
      <c r="G465" s="738" t="s">
        <v>4200</v>
      </c>
      <c r="H465" s="741">
        <v>9</v>
      </c>
      <c r="I465" s="741">
        <v>2115</v>
      </c>
      <c r="J465" s="738">
        <v>4.213147410358566</v>
      </c>
      <c r="K465" s="738">
        <v>235</v>
      </c>
      <c r="L465" s="741">
        <v>2</v>
      </c>
      <c r="M465" s="741">
        <v>502</v>
      </c>
      <c r="N465" s="738">
        <v>1</v>
      </c>
      <c r="O465" s="738">
        <v>251</v>
      </c>
      <c r="P465" s="741">
        <v>25</v>
      </c>
      <c r="Q465" s="741">
        <v>6275</v>
      </c>
      <c r="R465" s="754">
        <v>12.5</v>
      </c>
      <c r="S465" s="742">
        <v>251</v>
      </c>
    </row>
    <row r="466" spans="1:19" ht="14.4" customHeight="1" x14ac:dyDescent="0.3">
      <c r="A466" s="737" t="s">
        <v>4147</v>
      </c>
      <c r="B466" s="738" t="s">
        <v>4148</v>
      </c>
      <c r="C466" s="738" t="s">
        <v>574</v>
      </c>
      <c r="D466" s="738" t="s">
        <v>2239</v>
      </c>
      <c r="E466" s="738" t="s">
        <v>4144</v>
      </c>
      <c r="F466" s="738" t="s">
        <v>4225</v>
      </c>
      <c r="G466" s="738" t="s">
        <v>4226</v>
      </c>
      <c r="H466" s="741">
        <v>5</v>
      </c>
      <c r="I466" s="741">
        <v>590</v>
      </c>
      <c r="J466" s="738">
        <v>2.3412698412698414</v>
      </c>
      <c r="K466" s="738">
        <v>118</v>
      </c>
      <c r="L466" s="741">
        <v>2</v>
      </c>
      <c r="M466" s="741">
        <v>252</v>
      </c>
      <c r="N466" s="738">
        <v>1</v>
      </c>
      <c r="O466" s="738">
        <v>126</v>
      </c>
      <c r="P466" s="741">
        <v>95</v>
      </c>
      <c r="Q466" s="741">
        <v>11970</v>
      </c>
      <c r="R466" s="754">
        <v>47.5</v>
      </c>
      <c r="S466" s="742">
        <v>126</v>
      </c>
    </row>
    <row r="467" spans="1:19" ht="14.4" customHeight="1" x14ac:dyDescent="0.3">
      <c r="A467" s="737" t="s">
        <v>4147</v>
      </c>
      <c r="B467" s="738" t="s">
        <v>4148</v>
      </c>
      <c r="C467" s="738" t="s">
        <v>574</v>
      </c>
      <c r="D467" s="738" t="s">
        <v>2239</v>
      </c>
      <c r="E467" s="738" t="s">
        <v>4144</v>
      </c>
      <c r="F467" s="738" t="s">
        <v>4229</v>
      </c>
      <c r="G467" s="738" t="s">
        <v>4230</v>
      </c>
      <c r="H467" s="741"/>
      <c r="I467" s="741"/>
      <c r="J467" s="738"/>
      <c r="K467" s="738"/>
      <c r="L467" s="741">
        <v>1</v>
      </c>
      <c r="M467" s="741">
        <v>495</v>
      </c>
      <c r="N467" s="738">
        <v>1</v>
      </c>
      <c r="O467" s="738">
        <v>495</v>
      </c>
      <c r="P467" s="741"/>
      <c r="Q467" s="741"/>
      <c r="R467" s="754"/>
      <c r="S467" s="742"/>
    </row>
    <row r="468" spans="1:19" ht="14.4" customHeight="1" x14ac:dyDescent="0.3">
      <c r="A468" s="737" t="s">
        <v>4147</v>
      </c>
      <c r="B468" s="738" t="s">
        <v>4148</v>
      </c>
      <c r="C468" s="738" t="s">
        <v>574</v>
      </c>
      <c r="D468" s="738" t="s">
        <v>2239</v>
      </c>
      <c r="E468" s="738" t="s">
        <v>4144</v>
      </c>
      <c r="F468" s="738" t="s">
        <v>4231</v>
      </c>
      <c r="G468" s="738" t="s">
        <v>4230</v>
      </c>
      <c r="H468" s="741">
        <v>7</v>
      </c>
      <c r="I468" s="741">
        <v>3913</v>
      </c>
      <c r="J468" s="738">
        <v>6.8890845070422539</v>
      </c>
      <c r="K468" s="738">
        <v>559</v>
      </c>
      <c r="L468" s="741">
        <v>1</v>
      </c>
      <c r="M468" s="741">
        <v>568</v>
      </c>
      <c r="N468" s="738">
        <v>1</v>
      </c>
      <c r="O468" s="738">
        <v>568</v>
      </c>
      <c r="P468" s="741">
        <v>2</v>
      </c>
      <c r="Q468" s="741">
        <v>1136</v>
      </c>
      <c r="R468" s="754">
        <v>2</v>
      </c>
      <c r="S468" s="742">
        <v>568</v>
      </c>
    </row>
    <row r="469" spans="1:19" ht="14.4" customHeight="1" x14ac:dyDescent="0.3">
      <c r="A469" s="737" t="s">
        <v>4147</v>
      </c>
      <c r="B469" s="738" t="s">
        <v>4148</v>
      </c>
      <c r="C469" s="738" t="s">
        <v>574</v>
      </c>
      <c r="D469" s="738" t="s">
        <v>2239</v>
      </c>
      <c r="E469" s="738" t="s">
        <v>4144</v>
      </c>
      <c r="F469" s="738" t="s">
        <v>4232</v>
      </c>
      <c r="G469" s="738" t="s">
        <v>4233</v>
      </c>
      <c r="H469" s="741"/>
      <c r="I469" s="741"/>
      <c r="J469" s="738"/>
      <c r="K469" s="738"/>
      <c r="L469" s="741"/>
      <c r="M469" s="741"/>
      <c r="N469" s="738"/>
      <c r="O469" s="738"/>
      <c r="P469" s="741">
        <v>1</v>
      </c>
      <c r="Q469" s="741">
        <v>761</v>
      </c>
      <c r="R469" s="754"/>
      <c r="S469" s="742">
        <v>761</v>
      </c>
    </row>
    <row r="470" spans="1:19" ht="14.4" customHeight="1" x14ac:dyDescent="0.3">
      <c r="A470" s="737" t="s">
        <v>4147</v>
      </c>
      <c r="B470" s="738" t="s">
        <v>4148</v>
      </c>
      <c r="C470" s="738" t="s">
        <v>574</v>
      </c>
      <c r="D470" s="738" t="s">
        <v>2239</v>
      </c>
      <c r="E470" s="738" t="s">
        <v>4144</v>
      </c>
      <c r="F470" s="738" t="s">
        <v>4240</v>
      </c>
      <c r="G470" s="738" t="s">
        <v>4241</v>
      </c>
      <c r="H470" s="741">
        <v>2</v>
      </c>
      <c r="I470" s="741">
        <v>598</v>
      </c>
      <c r="J470" s="738">
        <v>1.9478827361563518</v>
      </c>
      <c r="K470" s="738">
        <v>299</v>
      </c>
      <c r="L470" s="741">
        <v>1</v>
      </c>
      <c r="M470" s="741">
        <v>307</v>
      </c>
      <c r="N470" s="738">
        <v>1</v>
      </c>
      <c r="O470" s="738">
        <v>307</v>
      </c>
      <c r="P470" s="741">
        <v>12</v>
      </c>
      <c r="Q470" s="741">
        <v>3684</v>
      </c>
      <c r="R470" s="754">
        <v>12</v>
      </c>
      <c r="S470" s="742">
        <v>307</v>
      </c>
    </row>
    <row r="471" spans="1:19" ht="14.4" customHeight="1" x14ac:dyDescent="0.3">
      <c r="A471" s="737" t="s">
        <v>4147</v>
      </c>
      <c r="B471" s="738" t="s">
        <v>4148</v>
      </c>
      <c r="C471" s="738" t="s">
        <v>574</v>
      </c>
      <c r="D471" s="738" t="s">
        <v>2239</v>
      </c>
      <c r="E471" s="738" t="s">
        <v>4144</v>
      </c>
      <c r="F471" s="738" t="s">
        <v>4242</v>
      </c>
      <c r="G471" s="738" t="s">
        <v>4241</v>
      </c>
      <c r="H471" s="741">
        <v>4</v>
      </c>
      <c r="I471" s="741">
        <v>1484</v>
      </c>
      <c r="J471" s="738"/>
      <c r="K471" s="738">
        <v>371</v>
      </c>
      <c r="L471" s="741"/>
      <c r="M471" s="741"/>
      <c r="N471" s="738"/>
      <c r="O471" s="738"/>
      <c r="P471" s="741">
        <v>11</v>
      </c>
      <c r="Q471" s="741">
        <v>4180</v>
      </c>
      <c r="R471" s="754"/>
      <c r="S471" s="742">
        <v>380</v>
      </c>
    </row>
    <row r="472" spans="1:19" ht="14.4" customHeight="1" x14ac:dyDescent="0.3">
      <c r="A472" s="737" t="s">
        <v>4147</v>
      </c>
      <c r="B472" s="738" t="s">
        <v>4148</v>
      </c>
      <c r="C472" s="738" t="s">
        <v>574</v>
      </c>
      <c r="D472" s="738" t="s">
        <v>2240</v>
      </c>
      <c r="E472" s="738" t="s">
        <v>4144</v>
      </c>
      <c r="F472" s="738" t="s">
        <v>4199</v>
      </c>
      <c r="G472" s="738" t="s">
        <v>4200</v>
      </c>
      <c r="H472" s="741">
        <v>1</v>
      </c>
      <c r="I472" s="741">
        <v>235</v>
      </c>
      <c r="J472" s="738"/>
      <c r="K472" s="738">
        <v>235</v>
      </c>
      <c r="L472" s="741"/>
      <c r="M472" s="741"/>
      <c r="N472" s="738"/>
      <c r="O472" s="738"/>
      <c r="P472" s="741">
        <v>6</v>
      </c>
      <c r="Q472" s="741">
        <v>1506</v>
      </c>
      <c r="R472" s="754"/>
      <c r="S472" s="742">
        <v>251</v>
      </c>
    </row>
    <row r="473" spans="1:19" ht="14.4" customHeight="1" x14ac:dyDescent="0.3">
      <c r="A473" s="737" t="s">
        <v>4147</v>
      </c>
      <c r="B473" s="738" t="s">
        <v>4148</v>
      </c>
      <c r="C473" s="738" t="s">
        <v>574</v>
      </c>
      <c r="D473" s="738" t="s">
        <v>2240</v>
      </c>
      <c r="E473" s="738" t="s">
        <v>4144</v>
      </c>
      <c r="F473" s="738" t="s">
        <v>4225</v>
      </c>
      <c r="G473" s="738" t="s">
        <v>4226</v>
      </c>
      <c r="H473" s="741">
        <v>2</v>
      </c>
      <c r="I473" s="741">
        <v>236</v>
      </c>
      <c r="J473" s="738">
        <v>0.93650793650793651</v>
      </c>
      <c r="K473" s="738">
        <v>118</v>
      </c>
      <c r="L473" s="741">
        <v>2</v>
      </c>
      <c r="M473" s="741">
        <v>252</v>
      </c>
      <c r="N473" s="738">
        <v>1</v>
      </c>
      <c r="O473" s="738">
        <v>126</v>
      </c>
      <c r="P473" s="741">
        <v>6</v>
      </c>
      <c r="Q473" s="741">
        <v>756</v>
      </c>
      <c r="R473" s="754">
        <v>3</v>
      </c>
      <c r="S473" s="742">
        <v>126</v>
      </c>
    </row>
    <row r="474" spans="1:19" ht="14.4" customHeight="1" x14ac:dyDescent="0.3">
      <c r="A474" s="737" t="s">
        <v>4147</v>
      </c>
      <c r="B474" s="738" t="s">
        <v>4148</v>
      </c>
      <c r="C474" s="738" t="s">
        <v>574</v>
      </c>
      <c r="D474" s="738" t="s">
        <v>2240</v>
      </c>
      <c r="E474" s="738" t="s">
        <v>4144</v>
      </c>
      <c r="F474" s="738" t="s">
        <v>4240</v>
      </c>
      <c r="G474" s="738" t="s">
        <v>4241</v>
      </c>
      <c r="H474" s="741">
        <v>2</v>
      </c>
      <c r="I474" s="741">
        <v>598</v>
      </c>
      <c r="J474" s="738">
        <v>0.64929424538545055</v>
      </c>
      <c r="K474" s="738">
        <v>299</v>
      </c>
      <c r="L474" s="741">
        <v>3</v>
      </c>
      <c r="M474" s="741">
        <v>921</v>
      </c>
      <c r="N474" s="738">
        <v>1</v>
      </c>
      <c r="O474" s="738">
        <v>307</v>
      </c>
      <c r="P474" s="741">
        <v>5</v>
      </c>
      <c r="Q474" s="741">
        <v>1535</v>
      </c>
      <c r="R474" s="754">
        <v>1.6666666666666667</v>
      </c>
      <c r="S474" s="742">
        <v>307</v>
      </c>
    </row>
    <row r="475" spans="1:19" ht="14.4" customHeight="1" x14ac:dyDescent="0.3">
      <c r="A475" s="737" t="s">
        <v>4147</v>
      </c>
      <c r="B475" s="738" t="s">
        <v>4148</v>
      </c>
      <c r="C475" s="738" t="s">
        <v>574</v>
      </c>
      <c r="D475" s="738" t="s">
        <v>2240</v>
      </c>
      <c r="E475" s="738" t="s">
        <v>4144</v>
      </c>
      <c r="F475" s="738" t="s">
        <v>4242</v>
      </c>
      <c r="G475" s="738" t="s">
        <v>4241</v>
      </c>
      <c r="H475" s="741"/>
      <c r="I475" s="741"/>
      <c r="J475" s="738"/>
      <c r="K475" s="738"/>
      <c r="L475" s="741">
        <v>2</v>
      </c>
      <c r="M475" s="741">
        <v>760</v>
      </c>
      <c r="N475" s="738">
        <v>1</v>
      </c>
      <c r="O475" s="738">
        <v>380</v>
      </c>
      <c r="P475" s="741">
        <v>1</v>
      </c>
      <c r="Q475" s="741">
        <v>380</v>
      </c>
      <c r="R475" s="754">
        <v>0.5</v>
      </c>
      <c r="S475" s="742">
        <v>380</v>
      </c>
    </row>
    <row r="476" spans="1:19" ht="14.4" customHeight="1" x14ac:dyDescent="0.3">
      <c r="A476" s="737" t="s">
        <v>4147</v>
      </c>
      <c r="B476" s="738" t="s">
        <v>4148</v>
      </c>
      <c r="C476" s="738" t="s">
        <v>574</v>
      </c>
      <c r="D476" s="738" t="s">
        <v>4126</v>
      </c>
      <c r="E476" s="738" t="s">
        <v>4144</v>
      </c>
      <c r="F476" s="738" t="s">
        <v>4199</v>
      </c>
      <c r="G476" s="738" t="s">
        <v>4200</v>
      </c>
      <c r="H476" s="741"/>
      <c r="I476" s="741"/>
      <c r="J476" s="738"/>
      <c r="K476" s="738"/>
      <c r="L476" s="741">
        <v>16</v>
      </c>
      <c r="M476" s="741">
        <v>4016</v>
      </c>
      <c r="N476" s="738">
        <v>1</v>
      </c>
      <c r="O476" s="738">
        <v>251</v>
      </c>
      <c r="P476" s="741">
        <v>15</v>
      </c>
      <c r="Q476" s="741">
        <v>3765</v>
      </c>
      <c r="R476" s="754">
        <v>0.9375</v>
      </c>
      <c r="S476" s="742">
        <v>251</v>
      </c>
    </row>
    <row r="477" spans="1:19" ht="14.4" customHeight="1" x14ac:dyDescent="0.3">
      <c r="A477" s="737" t="s">
        <v>4147</v>
      </c>
      <c r="B477" s="738" t="s">
        <v>4148</v>
      </c>
      <c r="C477" s="738" t="s">
        <v>574</v>
      </c>
      <c r="D477" s="738" t="s">
        <v>4126</v>
      </c>
      <c r="E477" s="738" t="s">
        <v>4144</v>
      </c>
      <c r="F477" s="738" t="s">
        <v>4225</v>
      </c>
      <c r="G477" s="738" t="s">
        <v>4226</v>
      </c>
      <c r="H477" s="741"/>
      <c r="I477" s="741"/>
      <c r="J477" s="738"/>
      <c r="K477" s="738"/>
      <c r="L477" s="741">
        <v>18</v>
      </c>
      <c r="M477" s="741">
        <v>2268</v>
      </c>
      <c r="N477" s="738">
        <v>1</v>
      </c>
      <c r="O477" s="738">
        <v>126</v>
      </c>
      <c r="P477" s="741">
        <v>37</v>
      </c>
      <c r="Q477" s="741">
        <v>4662</v>
      </c>
      <c r="R477" s="754">
        <v>2.0555555555555554</v>
      </c>
      <c r="S477" s="742">
        <v>126</v>
      </c>
    </row>
    <row r="478" spans="1:19" ht="14.4" customHeight="1" x14ac:dyDescent="0.3">
      <c r="A478" s="737" t="s">
        <v>4147</v>
      </c>
      <c r="B478" s="738" t="s">
        <v>4148</v>
      </c>
      <c r="C478" s="738" t="s">
        <v>574</v>
      </c>
      <c r="D478" s="738" t="s">
        <v>4126</v>
      </c>
      <c r="E478" s="738" t="s">
        <v>4144</v>
      </c>
      <c r="F478" s="738" t="s">
        <v>4240</v>
      </c>
      <c r="G478" s="738" t="s">
        <v>4241</v>
      </c>
      <c r="H478" s="741"/>
      <c r="I478" s="741"/>
      <c r="J478" s="738"/>
      <c r="K478" s="738"/>
      <c r="L478" s="741">
        <v>19</v>
      </c>
      <c r="M478" s="741">
        <v>5833</v>
      </c>
      <c r="N478" s="738">
        <v>1</v>
      </c>
      <c r="O478" s="738">
        <v>307</v>
      </c>
      <c r="P478" s="741">
        <v>1</v>
      </c>
      <c r="Q478" s="741">
        <v>307</v>
      </c>
      <c r="R478" s="754">
        <v>5.2631578947368418E-2</v>
      </c>
      <c r="S478" s="742">
        <v>307</v>
      </c>
    </row>
    <row r="479" spans="1:19" ht="14.4" customHeight="1" x14ac:dyDescent="0.3">
      <c r="A479" s="737" t="s">
        <v>4147</v>
      </c>
      <c r="B479" s="738" t="s">
        <v>4148</v>
      </c>
      <c r="C479" s="738" t="s">
        <v>574</v>
      </c>
      <c r="D479" s="738" t="s">
        <v>4126</v>
      </c>
      <c r="E479" s="738" t="s">
        <v>4144</v>
      </c>
      <c r="F479" s="738" t="s">
        <v>4242</v>
      </c>
      <c r="G479" s="738" t="s">
        <v>4241</v>
      </c>
      <c r="H479" s="741"/>
      <c r="I479" s="741"/>
      <c r="J479" s="738"/>
      <c r="K479" s="738"/>
      <c r="L479" s="741"/>
      <c r="M479" s="741"/>
      <c r="N479" s="738"/>
      <c r="O479" s="738"/>
      <c r="P479" s="741">
        <v>17</v>
      </c>
      <c r="Q479" s="741">
        <v>6460</v>
      </c>
      <c r="R479" s="754"/>
      <c r="S479" s="742">
        <v>380</v>
      </c>
    </row>
    <row r="480" spans="1:19" ht="14.4" customHeight="1" x14ac:dyDescent="0.3">
      <c r="A480" s="737" t="s">
        <v>4147</v>
      </c>
      <c r="B480" s="738" t="s">
        <v>4148</v>
      </c>
      <c r="C480" s="738" t="s">
        <v>574</v>
      </c>
      <c r="D480" s="738" t="s">
        <v>2241</v>
      </c>
      <c r="E480" s="738" t="s">
        <v>4144</v>
      </c>
      <c r="F480" s="738" t="s">
        <v>4199</v>
      </c>
      <c r="G480" s="738" t="s">
        <v>4200</v>
      </c>
      <c r="H480" s="741">
        <v>2</v>
      </c>
      <c r="I480" s="741">
        <v>470</v>
      </c>
      <c r="J480" s="738">
        <v>0.20805666223992916</v>
      </c>
      <c r="K480" s="738">
        <v>235</v>
      </c>
      <c r="L480" s="741">
        <v>9</v>
      </c>
      <c r="M480" s="741">
        <v>2259</v>
      </c>
      <c r="N480" s="738">
        <v>1</v>
      </c>
      <c r="O480" s="738">
        <v>251</v>
      </c>
      <c r="P480" s="741">
        <v>3</v>
      </c>
      <c r="Q480" s="741">
        <v>753</v>
      </c>
      <c r="R480" s="754">
        <v>0.33333333333333331</v>
      </c>
      <c r="S480" s="742">
        <v>251</v>
      </c>
    </row>
    <row r="481" spans="1:19" ht="14.4" customHeight="1" x14ac:dyDescent="0.3">
      <c r="A481" s="737" t="s">
        <v>4147</v>
      </c>
      <c r="B481" s="738" t="s">
        <v>4148</v>
      </c>
      <c r="C481" s="738" t="s">
        <v>574</v>
      </c>
      <c r="D481" s="738" t="s">
        <v>2241</v>
      </c>
      <c r="E481" s="738" t="s">
        <v>4144</v>
      </c>
      <c r="F481" s="738" t="s">
        <v>4225</v>
      </c>
      <c r="G481" s="738" t="s">
        <v>4226</v>
      </c>
      <c r="H481" s="741">
        <v>4</v>
      </c>
      <c r="I481" s="741">
        <v>472</v>
      </c>
      <c r="J481" s="738">
        <v>0.28815628815628813</v>
      </c>
      <c r="K481" s="738">
        <v>118</v>
      </c>
      <c r="L481" s="741">
        <v>13</v>
      </c>
      <c r="M481" s="741">
        <v>1638</v>
      </c>
      <c r="N481" s="738">
        <v>1</v>
      </c>
      <c r="O481" s="738">
        <v>126</v>
      </c>
      <c r="P481" s="741">
        <v>43</v>
      </c>
      <c r="Q481" s="741">
        <v>5418</v>
      </c>
      <c r="R481" s="754">
        <v>3.3076923076923075</v>
      </c>
      <c r="S481" s="742">
        <v>126</v>
      </c>
    </row>
    <row r="482" spans="1:19" ht="14.4" customHeight="1" x14ac:dyDescent="0.3">
      <c r="A482" s="737" t="s">
        <v>4147</v>
      </c>
      <c r="B482" s="738" t="s">
        <v>4148</v>
      </c>
      <c r="C482" s="738" t="s">
        <v>574</v>
      </c>
      <c r="D482" s="738" t="s">
        <v>2241</v>
      </c>
      <c r="E482" s="738" t="s">
        <v>4144</v>
      </c>
      <c r="F482" s="738" t="s">
        <v>4229</v>
      </c>
      <c r="G482" s="738" t="s">
        <v>4230</v>
      </c>
      <c r="H482" s="741"/>
      <c r="I482" s="741"/>
      <c r="J482" s="738"/>
      <c r="K482" s="738"/>
      <c r="L482" s="741"/>
      <c r="M482" s="741"/>
      <c r="N482" s="738"/>
      <c r="O482" s="738"/>
      <c r="P482" s="741">
        <v>1</v>
      </c>
      <c r="Q482" s="741">
        <v>495</v>
      </c>
      <c r="R482" s="754"/>
      <c r="S482" s="742">
        <v>495</v>
      </c>
    </row>
    <row r="483" spans="1:19" ht="14.4" customHeight="1" x14ac:dyDescent="0.3">
      <c r="A483" s="737" t="s">
        <v>4147</v>
      </c>
      <c r="B483" s="738" t="s">
        <v>4148</v>
      </c>
      <c r="C483" s="738" t="s">
        <v>574</v>
      </c>
      <c r="D483" s="738" t="s">
        <v>2241</v>
      </c>
      <c r="E483" s="738" t="s">
        <v>4144</v>
      </c>
      <c r="F483" s="738" t="s">
        <v>4231</v>
      </c>
      <c r="G483" s="738" t="s">
        <v>4230</v>
      </c>
      <c r="H483" s="741"/>
      <c r="I483" s="741"/>
      <c r="J483" s="738"/>
      <c r="K483" s="738"/>
      <c r="L483" s="741">
        <v>1</v>
      </c>
      <c r="M483" s="741">
        <v>568</v>
      </c>
      <c r="N483" s="738">
        <v>1</v>
      </c>
      <c r="O483" s="738">
        <v>568</v>
      </c>
      <c r="P483" s="741">
        <v>5</v>
      </c>
      <c r="Q483" s="741">
        <v>2840</v>
      </c>
      <c r="R483" s="754">
        <v>5</v>
      </c>
      <c r="S483" s="742">
        <v>568</v>
      </c>
    </row>
    <row r="484" spans="1:19" ht="14.4" customHeight="1" x14ac:dyDescent="0.3">
      <c r="A484" s="737" t="s">
        <v>4147</v>
      </c>
      <c r="B484" s="738" t="s">
        <v>4148</v>
      </c>
      <c r="C484" s="738" t="s">
        <v>574</v>
      </c>
      <c r="D484" s="738" t="s">
        <v>2241</v>
      </c>
      <c r="E484" s="738" t="s">
        <v>4144</v>
      </c>
      <c r="F484" s="738" t="s">
        <v>4238</v>
      </c>
      <c r="G484" s="738" t="s">
        <v>4239</v>
      </c>
      <c r="H484" s="741">
        <v>1</v>
      </c>
      <c r="I484" s="741">
        <v>85</v>
      </c>
      <c r="J484" s="738"/>
      <c r="K484" s="738">
        <v>85</v>
      </c>
      <c r="L484" s="741"/>
      <c r="M484" s="741"/>
      <c r="N484" s="738"/>
      <c r="O484" s="738"/>
      <c r="P484" s="741"/>
      <c r="Q484" s="741"/>
      <c r="R484" s="754"/>
      <c r="S484" s="742"/>
    </row>
    <row r="485" spans="1:19" ht="14.4" customHeight="1" x14ac:dyDescent="0.3">
      <c r="A485" s="737" t="s">
        <v>4147</v>
      </c>
      <c r="B485" s="738" t="s">
        <v>4148</v>
      </c>
      <c r="C485" s="738" t="s">
        <v>574</v>
      </c>
      <c r="D485" s="738" t="s">
        <v>2241</v>
      </c>
      <c r="E485" s="738" t="s">
        <v>4144</v>
      </c>
      <c r="F485" s="738" t="s">
        <v>4240</v>
      </c>
      <c r="G485" s="738" t="s">
        <v>4241</v>
      </c>
      <c r="H485" s="741"/>
      <c r="I485" s="741"/>
      <c r="J485" s="738"/>
      <c r="K485" s="738"/>
      <c r="L485" s="741">
        <v>2</v>
      </c>
      <c r="M485" s="741">
        <v>614</v>
      </c>
      <c r="N485" s="738">
        <v>1</v>
      </c>
      <c r="O485" s="738">
        <v>307</v>
      </c>
      <c r="P485" s="741"/>
      <c r="Q485" s="741"/>
      <c r="R485" s="754"/>
      <c r="S485" s="742"/>
    </row>
    <row r="486" spans="1:19" ht="14.4" customHeight="1" x14ac:dyDescent="0.3">
      <c r="A486" s="737" t="s">
        <v>4147</v>
      </c>
      <c r="B486" s="738" t="s">
        <v>4148</v>
      </c>
      <c r="C486" s="738" t="s">
        <v>574</v>
      </c>
      <c r="D486" s="738" t="s">
        <v>2241</v>
      </c>
      <c r="E486" s="738" t="s">
        <v>4144</v>
      </c>
      <c r="F486" s="738" t="s">
        <v>4242</v>
      </c>
      <c r="G486" s="738" t="s">
        <v>4241</v>
      </c>
      <c r="H486" s="741">
        <v>5</v>
      </c>
      <c r="I486" s="741">
        <v>1855</v>
      </c>
      <c r="J486" s="738">
        <v>0.34868421052631576</v>
      </c>
      <c r="K486" s="738">
        <v>371</v>
      </c>
      <c r="L486" s="741">
        <v>14</v>
      </c>
      <c r="M486" s="741">
        <v>5320</v>
      </c>
      <c r="N486" s="738">
        <v>1</v>
      </c>
      <c r="O486" s="738">
        <v>380</v>
      </c>
      <c r="P486" s="741">
        <v>10</v>
      </c>
      <c r="Q486" s="741">
        <v>3800</v>
      </c>
      <c r="R486" s="754">
        <v>0.7142857142857143</v>
      </c>
      <c r="S486" s="742">
        <v>380</v>
      </c>
    </row>
    <row r="487" spans="1:19" ht="14.4" customHeight="1" x14ac:dyDescent="0.3">
      <c r="A487" s="737" t="s">
        <v>4147</v>
      </c>
      <c r="B487" s="738" t="s">
        <v>4148</v>
      </c>
      <c r="C487" s="738" t="s">
        <v>574</v>
      </c>
      <c r="D487" s="738" t="s">
        <v>4127</v>
      </c>
      <c r="E487" s="738" t="s">
        <v>4144</v>
      </c>
      <c r="F487" s="738" t="s">
        <v>4199</v>
      </c>
      <c r="G487" s="738" t="s">
        <v>4200</v>
      </c>
      <c r="H487" s="741"/>
      <c r="I487" s="741"/>
      <c r="J487" s="738"/>
      <c r="K487" s="738"/>
      <c r="L487" s="741"/>
      <c r="M487" s="741"/>
      <c r="N487" s="738"/>
      <c r="O487" s="738"/>
      <c r="P487" s="741">
        <v>7</v>
      </c>
      <c r="Q487" s="741">
        <v>1757</v>
      </c>
      <c r="R487" s="754"/>
      <c r="S487" s="742">
        <v>251</v>
      </c>
    </row>
    <row r="488" spans="1:19" ht="14.4" customHeight="1" x14ac:dyDescent="0.3">
      <c r="A488" s="737" t="s">
        <v>4147</v>
      </c>
      <c r="B488" s="738" t="s">
        <v>4148</v>
      </c>
      <c r="C488" s="738" t="s">
        <v>574</v>
      </c>
      <c r="D488" s="738" t="s">
        <v>4127</v>
      </c>
      <c r="E488" s="738" t="s">
        <v>4144</v>
      </c>
      <c r="F488" s="738" t="s">
        <v>4225</v>
      </c>
      <c r="G488" s="738" t="s">
        <v>4226</v>
      </c>
      <c r="H488" s="741"/>
      <c r="I488" s="741"/>
      <c r="J488" s="738"/>
      <c r="K488" s="738"/>
      <c r="L488" s="741"/>
      <c r="M488" s="741"/>
      <c r="N488" s="738"/>
      <c r="O488" s="738"/>
      <c r="P488" s="741">
        <v>8</v>
      </c>
      <c r="Q488" s="741">
        <v>1008</v>
      </c>
      <c r="R488" s="754"/>
      <c r="S488" s="742">
        <v>126</v>
      </c>
    </row>
    <row r="489" spans="1:19" ht="14.4" customHeight="1" x14ac:dyDescent="0.3">
      <c r="A489" s="737" t="s">
        <v>4147</v>
      </c>
      <c r="B489" s="738" t="s">
        <v>4148</v>
      </c>
      <c r="C489" s="738" t="s">
        <v>574</v>
      </c>
      <c r="D489" s="738" t="s">
        <v>4127</v>
      </c>
      <c r="E489" s="738" t="s">
        <v>4144</v>
      </c>
      <c r="F489" s="738" t="s">
        <v>4234</v>
      </c>
      <c r="G489" s="738" t="s">
        <v>4235</v>
      </c>
      <c r="H489" s="741"/>
      <c r="I489" s="741"/>
      <c r="J489" s="738"/>
      <c r="K489" s="738"/>
      <c r="L489" s="741"/>
      <c r="M489" s="741"/>
      <c r="N489" s="738"/>
      <c r="O489" s="738"/>
      <c r="P489" s="741">
        <v>1</v>
      </c>
      <c r="Q489" s="741">
        <v>462</v>
      </c>
      <c r="R489" s="754"/>
      <c r="S489" s="742">
        <v>462</v>
      </c>
    </row>
    <row r="490" spans="1:19" ht="14.4" customHeight="1" x14ac:dyDescent="0.3">
      <c r="A490" s="737" t="s">
        <v>4147</v>
      </c>
      <c r="B490" s="738" t="s">
        <v>4148</v>
      </c>
      <c r="C490" s="738" t="s">
        <v>574</v>
      </c>
      <c r="D490" s="738" t="s">
        <v>4127</v>
      </c>
      <c r="E490" s="738" t="s">
        <v>4144</v>
      </c>
      <c r="F490" s="738" t="s">
        <v>4240</v>
      </c>
      <c r="G490" s="738" t="s">
        <v>4241</v>
      </c>
      <c r="H490" s="741"/>
      <c r="I490" s="741"/>
      <c r="J490" s="738"/>
      <c r="K490" s="738"/>
      <c r="L490" s="741"/>
      <c r="M490" s="741"/>
      <c r="N490" s="738"/>
      <c r="O490" s="738"/>
      <c r="P490" s="741">
        <v>1</v>
      </c>
      <c r="Q490" s="741">
        <v>307</v>
      </c>
      <c r="R490" s="754"/>
      <c r="S490" s="742">
        <v>307</v>
      </c>
    </row>
    <row r="491" spans="1:19" ht="14.4" customHeight="1" x14ac:dyDescent="0.3">
      <c r="A491" s="737" t="s">
        <v>4147</v>
      </c>
      <c r="B491" s="738" t="s">
        <v>4148</v>
      </c>
      <c r="C491" s="738" t="s">
        <v>574</v>
      </c>
      <c r="D491" s="738" t="s">
        <v>4127</v>
      </c>
      <c r="E491" s="738" t="s">
        <v>4144</v>
      </c>
      <c r="F491" s="738" t="s">
        <v>4242</v>
      </c>
      <c r="G491" s="738" t="s">
        <v>4241</v>
      </c>
      <c r="H491" s="741"/>
      <c r="I491" s="741"/>
      <c r="J491" s="738"/>
      <c r="K491" s="738"/>
      <c r="L491" s="741"/>
      <c r="M491" s="741"/>
      <c r="N491" s="738"/>
      <c r="O491" s="738"/>
      <c r="P491" s="741">
        <v>6</v>
      </c>
      <c r="Q491" s="741">
        <v>2280</v>
      </c>
      <c r="R491" s="754"/>
      <c r="S491" s="742">
        <v>380</v>
      </c>
    </row>
    <row r="492" spans="1:19" ht="14.4" customHeight="1" x14ac:dyDescent="0.3">
      <c r="A492" s="737" t="s">
        <v>4147</v>
      </c>
      <c r="B492" s="738" t="s">
        <v>4148</v>
      </c>
      <c r="C492" s="738" t="s">
        <v>574</v>
      </c>
      <c r="D492" s="738" t="s">
        <v>2242</v>
      </c>
      <c r="E492" s="738" t="s">
        <v>4144</v>
      </c>
      <c r="F492" s="738" t="s">
        <v>4199</v>
      </c>
      <c r="G492" s="738" t="s">
        <v>4200</v>
      </c>
      <c r="H492" s="741"/>
      <c r="I492" s="741"/>
      <c r="J492" s="738"/>
      <c r="K492" s="738"/>
      <c r="L492" s="741"/>
      <c r="M492" s="741"/>
      <c r="N492" s="738"/>
      <c r="O492" s="738"/>
      <c r="P492" s="741">
        <v>7</v>
      </c>
      <c r="Q492" s="741">
        <v>1757</v>
      </c>
      <c r="R492" s="754"/>
      <c r="S492" s="742">
        <v>251</v>
      </c>
    </row>
    <row r="493" spans="1:19" ht="14.4" customHeight="1" x14ac:dyDescent="0.3">
      <c r="A493" s="737" t="s">
        <v>4147</v>
      </c>
      <c r="B493" s="738" t="s">
        <v>4148</v>
      </c>
      <c r="C493" s="738" t="s">
        <v>574</v>
      </c>
      <c r="D493" s="738" t="s">
        <v>2242</v>
      </c>
      <c r="E493" s="738" t="s">
        <v>4144</v>
      </c>
      <c r="F493" s="738" t="s">
        <v>4225</v>
      </c>
      <c r="G493" s="738" t="s">
        <v>4226</v>
      </c>
      <c r="H493" s="741"/>
      <c r="I493" s="741"/>
      <c r="J493" s="738"/>
      <c r="K493" s="738"/>
      <c r="L493" s="741"/>
      <c r="M493" s="741"/>
      <c r="N493" s="738"/>
      <c r="O493" s="738"/>
      <c r="P493" s="741">
        <v>16</v>
      </c>
      <c r="Q493" s="741">
        <v>2016</v>
      </c>
      <c r="R493" s="754"/>
      <c r="S493" s="742">
        <v>126</v>
      </c>
    </row>
    <row r="494" spans="1:19" ht="14.4" customHeight="1" x14ac:dyDescent="0.3">
      <c r="A494" s="737" t="s">
        <v>4147</v>
      </c>
      <c r="B494" s="738" t="s">
        <v>4148</v>
      </c>
      <c r="C494" s="738" t="s">
        <v>574</v>
      </c>
      <c r="D494" s="738" t="s">
        <v>2242</v>
      </c>
      <c r="E494" s="738" t="s">
        <v>4144</v>
      </c>
      <c r="F494" s="738" t="s">
        <v>4238</v>
      </c>
      <c r="G494" s="738" t="s">
        <v>4239</v>
      </c>
      <c r="H494" s="741"/>
      <c r="I494" s="741"/>
      <c r="J494" s="738"/>
      <c r="K494" s="738"/>
      <c r="L494" s="741"/>
      <c r="M494" s="741"/>
      <c r="N494" s="738"/>
      <c r="O494" s="738"/>
      <c r="P494" s="741">
        <v>1</v>
      </c>
      <c r="Q494" s="741">
        <v>85</v>
      </c>
      <c r="R494" s="754"/>
      <c r="S494" s="742">
        <v>85</v>
      </c>
    </row>
    <row r="495" spans="1:19" ht="14.4" customHeight="1" x14ac:dyDescent="0.3">
      <c r="A495" s="737" t="s">
        <v>4147</v>
      </c>
      <c r="B495" s="738" t="s">
        <v>4148</v>
      </c>
      <c r="C495" s="738" t="s">
        <v>574</v>
      </c>
      <c r="D495" s="738" t="s">
        <v>2242</v>
      </c>
      <c r="E495" s="738" t="s">
        <v>4144</v>
      </c>
      <c r="F495" s="738" t="s">
        <v>4240</v>
      </c>
      <c r="G495" s="738" t="s">
        <v>4241</v>
      </c>
      <c r="H495" s="741"/>
      <c r="I495" s="741"/>
      <c r="J495" s="738"/>
      <c r="K495" s="738"/>
      <c r="L495" s="741"/>
      <c r="M495" s="741"/>
      <c r="N495" s="738"/>
      <c r="O495" s="738"/>
      <c r="P495" s="741">
        <v>4</v>
      </c>
      <c r="Q495" s="741">
        <v>1228</v>
      </c>
      <c r="R495" s="754"/>
      <c r="S495" s="742">
        <v>307</v>
      </c>
    </row>
    <row r="496" spans="1:19" ht="14.4" customHeight="1" x14ac:dyDescent="0.3">
      <c r="A496" s="737" t="s">
        <v>4147</v>
      </c>
      <c r="B496" s="738" t="s">
        <v>4148</v>
      </c>
      <c r="C496" s="738" t="s">
        <v>574</v>
      </c>
      <c r="D496" s="738" t="s">
        <v>2242</v>
      </c>
      <c r="E496" s="738" t="s">
        <v>4144</v>
      </c>
      <c r="F496" s="738" t="s">
        <v>4242</v>
      </c>
      <c r="G496" s="738" t="s">
        <v>4241</v>
      </c>
      <c r="H496" s="741"/>
      <c r="I496" s="741"/>
      <c r="J496" s="738"/>
      <c r="K496" s="738"/>
      <c r="L496" s="741"/>
      <c r="M496" s="741"/>
      <c r="N496" s="738"/>
      <c r="O496" s="738"/>
      <c r="P496" s="741">
        <v>4</v>
      </c>
      <c r="Q496" s="741">
        <v>1520</v>
      </c>
      <c r="R496" s="754"/>
      <c r="S496" s="742">
        <v>380</v>
      </c>
    </row>
    <row r="497" spans="1:19" ht="14.4" customHeight="1" x14ac:dyDescent="0.3">
      <c r="A497" s="737" t="s">
        <v>4147</v>
      </c>
      <c r="B497" s="738" t="s">
        <v>4148</v>
      </c>
      <c r="C497" s="738" t="s">
        <v>574</v>
      </c>
      <c r="D497" s="738" t="s">
        <v>2242</v>
      </c>
      <c r="E497" s="738" t="s">
        <v>4144</v>
      </c>
      <c r="F497" s="738" t="s">
        <v>4243</v>
      </c>
      <c r="G497" s="738" t="s">
        <v>4244</v>
      </c>
      <c r="H497" s="741"/>
      <c r="I497" s="741"/>
      <c r="J497" s="738"/>
      <c r="K497" s="738"/>
      <c r="L497" s="741"/>
      <c r="M497" s="741"/>
      <c r="N497" s="738"/>
      <c r="O497" s="738"/>
      <c r="P497" s="741">
        <v>1</v>
      </c>
      <c r="Q497" s="741">
        <v>272</v>
      </c>
      <c r="R497" s="754"/>
      <c r="S497" s="742">
        <v>272</v>
      </c>
    </row>
    <row r="498" spans="1:19" ht="14.4" customHeight="1" x14ac:dyDescent="0.3">
      <c r="A498" s="737" t="s">
        <v>4147</v>
      </c>
      <c r="B498" s="738" t="s">
        <v>4148</v>
      </c>
      <c r="C498" s="738" t="s">
        <v>574</v>
      </c>
      <c r="D498" s="738" t="s">
        <v>4129</v>
      </c>
      <c r="E498" s="738" t="s">
        <v>4144</v>
      </c>
      <c r="F498" s="738" t="s">
        <v>4199</v>
      </c>
      <c r="G498" s="738" t="s">
        <v>4200</v>
      </c>
      <c r="H498" s="741"/>
      <c r="I498" s="741"/>
      <c r="J498" s="738"/>
      <c r="K498" s="738"/>
      <c r="L498" s="741">
        <v>2</v>
      </c>
      <c r="M498" s="741">
        <v>502</v>
      </c>
      <c r="N498" s="738">
        <v>1</v>
      </c>
      <c r="O498" s="738">
        <v>251</v>
      </c>
      <c r="P498" s="741"/>
      <c r="Q498" s="741"/>
      <c r="R498" s="754"/>
      <c r="S498" s="742"/>
    </row>
    <row r="499" spans="1:19" ht="14.4" customHeight="1" x14ac:dyDescent="0.3">
      <c r="A499" s="737" t="s">
        <v>4147</v>
      </c>
      <c r="B499" s="738" t="s">
        <v>4148</v>
      </c>
      <c r="C499" s="738" t="s">
        <v>574</v>
      </c>
      <c r="D499" s="738" t="s">
        <v>4129</v>
      </c>
      <c r="E499" s="738" t="s">
        <v>4144</v>
      </c>
      <c r="F499" s="738" t="s">
        <v>4225</v>
      </c>
      <c r="G499" s="738" t="s">
        <v>4226</v>
      </c>
      <c r="H499" s="741"/>
      <c r="I499" s="741"/>
      <c r="J499" s="738"/>
      <c r="K499" s="738"/>
      <c r="L499" s="741">
        <v>3</v>
      </c>
      <c r="M499" s="741">
        <v>378</v>
      </c>
      <c r="N499" s="738">
        <v>1</v>
      </c>
      <c r="O499" s="738">
        <v>126</v>
      </c>
      <c r="P499" s="741"/>
      <c r="Q499" s="741"/>
      <c r="R499" s="754"/>
      <c r="S499" s="742"/>
    </row>
    <row r="500" spans="1:19" ht="14.4" customHeight="1" x14ac:dyDescent="0.3">
      <c r="A500" s="737" t="s">
        <v>4147</v>
      </c>
      <c r="B500" s="738" t="s">
        <v>4148</v>
      </c>
      <c r="C500" s="738" t="s">
        <v>574</v>
      </c>
      <c r="D500" s="738" t="s">
        <v>4129</v>
      </c>
      <c r="E500" s="738" t="s">
        <v>4144</v>
      </c>
      <c r="F500" s="738" t="s">
        <v>4231</v>
      </c>
      <c r="G500" s="738" t="s">
        <v>4230</v>
      </c>
      <c r="H500" s="741"/>
      <c r="I500" s="741"/>
      <c r="J500" s="738"/>
      <c r="K500" s="738"/>
      <c r="L500" s="741">
        <v>1</v>
      </c>
      <c r="M500" s="741">
        <v>568</v>
      </c>
      <c r="N500" s="738">
        <v>1</v>
      </c>
      <c r="O500" s="738">
        <v>568</v>
      </c>
      <c r="P500" s="741"/>
      <c r="Q500" s="741"/>
      <c r="R500" s="754"/>
      <c r="S500" s="742"/>
    </row>
    <row r="501" spans="1:19" ht="14.4" customHeight="1" x14ac:dyDescent="0.3">
      <c r="A501" s="737" t="s">
        <v>4147</v>
      </c>
      <c r="B501" s="738" t="s">
        <v>4148</v>
      </c>
      <c r="C501" s="738" t="s">
        <v>574</v>
      </c>
      <c r="D501" s="738" t="s">
        <v>4129</v>
      </c>
      <c r="E501" s="738" t="s">
        <v>4144</v>
      </c>
      <c r="F501" s="738" t="s">
        <v>4242</v>
      </c>
      <c r="G501" s="738" t="s">
        <v>4241</v>
      </c>
      <c r="H501" s="741"/>
      <c r="I501" s="741"/>
      <c r="J501" s="738"/>
      <c r="K501" s="738"/>
      <c r="L501" s="741">
        <v>1</v>
      </c>
      <c r="M501" s="741">
        <v>380</v>
      </c>
      <c r="N501" s="738">
        <v>1</v>
      </c>
      <c r="O501" s="738">
        <v>380</v>
      </c>
      <c r="P501" s="741"/>
      <c r="Q501" s="741"/>
      <c r="R501" s="754"/>
      <c r="S501" s="742"/>
    </row>
    <row r="502" spans="1:19" ht="14.4" customHeight="1" x14ac:dyDescent="0.3">
      <c r="A502" s="737" t="s">
        <v>4147</v>
      </c>
      <c r="B502" s="738" t="s">
        <v>4148</v>
      </c>
      <c r="C502" s="738" t="s">
        <v>574</v>
      </c>
      <c r="D502" s="738" t="s">
        <v>4129</v>
      </c>
      <c r="E502" s="738" t="s">
        <v>4144</v>
      </c>
      <c r="F502" s="738" t="s">
        <v>4243</v>
      </c>
      <c r="G502" s="738" t="s">
        <v>4244</v>
      </c>
      <c r="H502" s="741"/>
      <c r="I502" s="741"/>
      <c r="J502" s="738"/>
      <c r="K502" s="738"/>
      <c r="L502" s="741">
        <v>2</v>
      </c>
      <c r="M502" s="741">
        <v>544</v>
      </c>
      <c r="N502" s="738">
        <v>1</v>
      </c>
      <c r="O502" s="738">
        <v>272</v>
      </c>
      <c r="P502" s="741"/>
      <c r="Q502" s="741"/>
      <c r="R502" s="754"/>
      <c r="S502" s="742"/>
    </row>
    <row r="503" spans="1:19" ht="14.4" customHeight="1" x14ac:dyDescent="0.3">
      <c r="A503" s="737" t="s">
        <v>4147</v>
      </c>
      <c r="B503" s="738" t="s">
        <v>4148</v>
      </c>
      <c r="C503" s="738" t="s">
        <v>574</v>
      </c>
      <c r="D503" s="738" t="s">
        <v>4129</v>
      </c>
      <c r="E503" s="738" t="s">
        <v>4144</v>
      </c>
      <c r="F503" s="738" t="s">
        <v>4245</v>
      </c>
      <c r="G503" s="738" t="s">
        <v>4228</v>
      </c>
      <c r="H503" s="741"/>
      <c r="I503" s="741"/>
      <c r="J503" s="738"/>
      <c r="K503" s="738"/>
      <c r="L503" s="741">
        <v>1</v>
      </c>
      <c r="M503" s="741">
        <v>404</v>
      </c>
      <c r="N503" s="738">
        <v>1</v>
      </c>
      <c r="O503" s="738">
        <v>404</v>
      </c>
      <c r="P503" s="741"/>
      <c r="Q503" s="741"/>
      <c r="R503" s="754"/>
      <c r="S503" s="742"/>
    </row>
    <row r="504" spans="1:19" ht="14.4" customHeight="1" x14ac:dyDescent="0.3">
      <c r="A504" s="737" t="s">
        <v>4147</v>
      </c>
      <c r="B504" s="738" t="s">
        <v>4148</v>
      </c>
      <c r="C504" s="738" t="s">
        <v>574</v>
      </c>
      <c r="D504" s="738" t="s">
        <v>4130</v>
      </c>
      <c r="E504" s="738" t="s">
        <v>4144</v>
      </c>
      <c r="F504" s="738" t="s">
        <v>4199</v>
      </c>
      <c r="G504" s="738" t="s">
        <v>4200</v>
      </c>
      <c r="H504" s="741"/>
      <c r="I504" s="741"/>
      <c r="J504" s="738"/>
      <c r="K504" s="738"/>
      <c r="L504" s="741">
        <v>4</v>
      </c>
      <c r="M504" s="741">
        <v>1004</v>
      </c>
      <c r="N504" s="738">
        <v>1</v>
      </c>
      <c r="O504" s="738">
        <v>251</v>
      </c>
      <c r="P504" s="741"/>
      <c r="Q504" s="741"/>
      <c r="R504" s="754"/>
      <c r="S504" s="742"/>
    </row>
    <row r="505" spans="1:19" ht="14.4" customHeight="1" x14ac:dyDescent="0.3">
      <c r="A505" s="737" t="s">
        <v>4147</v>
      </c>
      <c r="B505" s="738" t="s">
        <v>4148</v>
      </c>
      <c r="C505" s="738" t="s">
        <v>574</v>
      </c>
      <c r="D505" s="738" t="s">
        <v>4130</v>
      </c>
      <c r="E505" s="738" t="s">
        <v>4144</v>
      </c>
      <c r="F505" s="738" t="s">
        <v>4225</v>
      </c>
      <c r="G505" s="738" t="s">
        <v>4226</v>
      </c>
      <c r="H505" s="741"/>
      <c r="I505" s="741"/>
      <c r="J505" s="738"/>
      <c r="K505" s="738"/>
      <c r="L505" s="741">
        <v>4</v>
      </c>
      <c r="M505" s="741">
        <v>504</v>
      </c>
      <c r="N505" s="738">
        <v>1</v>
      </c>
      <c r="O505" s="738">
        <v>126</v>
      </c>
      <c r="P505" s="741"/>
      <c r="Q505" s="741"/>
      <c r="R505" s="754"/>
      <c r="S505" s="742"/>
    </row>
    <row r="506" spans="1:19" ht="14.4" customHeight="1" x14ac:dyDescent="0.3">
      <c r="A506" s="737" t="s">
        <v>4147</v>
      </c>
      <c r="B506" s="738" t="s">
        <v>4148</v>
      </c>
      <c r="C506" s="738" t="s">
        <v>574</v>
      </c>
      <c r="D506" s="738" t="s">
        <v>4130</v>
      </c>
      <c r="E506" s="738" t="s">
        <v>4144</v>
      </c>
      <c r="F506" s="738" t="s">
        <v>4240</v>
      </c>
      <c r="G506" s="738" t="s">
        <v>4241</v>
      </c>
      <c r="H506" s="741"/>
      <c r="I506" s="741"/>
      <c r="J506" s="738"/>
      <c r="K506" s="738"/>
      <c r="L506" s="741">
        <v>5</v>
      </c>
      <c r="M506" s="741">
        <v>1535</v>
      </c>
      <c r="N506" s="738">
        <v>1</v>
      </c>
      <c r="O506" s="738">
        <v>307</v>
      </c>
      <c r="P506" s="741"/>
      <c r="Q506" s="741"/>
      <c r="R506" s="754"/>
      <c r="S506" s="742"/>
    </row>
    <row r="507" spans="1:19" ht="14.4" customHeight="1" x14ac:dyDescent="0.3">
      <c r="A507" s="737" t="s">
        <v>4147</v>
      </c>
      <c r="B507" s="738" t="s">
        <v>4148</v>
      </c>
      <c r="C507" s="738" t="s">
        <v>574</v>
      </c>
      <c r="D507" s="738" t="s">
        <v>4131</v>
      </c>
      <c r="E507" s="738" t="s">
        <v>4144</v>
      </c>
      <c r="F507" s="738" t="s">
        <v>4199</v>
      </c>
      <c r="G507" s="738" t="s">
        <v>4200</v>
      </c>
      <c r="H507" s="741">
        <v>8</v>
      </c>
      <c r="I507" s="741">
        <v>1880</v>
      </c>
      <c r="J507" s="738">
        <v>0.10121675460320878</v>
      </c>
      <c r="K507" s="738">
        <v>235</v>
      </c>
      <c r="L507" s="741">
        <v>74</v>
      </c>
      <c r="M507" s="741">
        <v>18574</v>
      </c>
      <c r="N507" s="738">
        <v>1</v>
      </c>
      <c r="O507" s="738">
        <v>251</v>
      </c>
      <c r="P507" s="741">
        <v>24</v>
      </c>
      <c r="Q507" s="741">
        <v>6024</v>
      </c>
      <c r="R507" s="754">
        <v>0.32432432432432434</v>
      </c>
      <c r="S507" s="742">
        <v>251</v>
      </c>
    </row>
    <row r="508" spans="1:19" ht="14.4" customHeight="1" x14ac:dyDescent="0.3">
      <c r="A508" s="737" t="s">
        <v>4147</v>
      </c>
      <c r="B508" s="738" t="s">
        <v>4148</v>
      </c>
      <c r="C508" s="738" t="s">
        <v>574</v>
      </c>
      <c r="D508" s="738" t="s">
        <v>4131</v>
      </c>
      <c r="E508" s="738" t="s">
        <v>4144</v>
      </c>
      <c r="F508" s="738" t="s">
        <v>4225</v>
      </c>
      <c r="G508" s="738" t="s">
        <v>4226</v>
      </c>
      <c r="H508" s="741">
        <v>9</v>
      </c>
      <c r="I508" s="741">
        <v>1062</v>
      </c>
      <c r="J508" s="738">
        <v>0.12770562770562771</v>
      </c>
      <c r="K508" s="738">
        <v>118</v>
      </c>
      <c r="L508" s="741">
        <v>66</v>
      </c>
      <c r="M508" s="741">
        <v>8316</v>
      </c>
      <c r="N508" s="738">
        <v>1</v>
      </c>
      <c r="O508" s="738">
        <v>126</v>
      </c>
      <c r="P508" s="741">
        <v>94</v>
      </c>
      <c r="Q508" s="741">
        <v>11844</v>
      </c>
      <c r="R508" s="754">
        <v>1.4242424242424243</v>
      </c>
      <c r="S508" s="742">
        <v>126</v>
      </c>
    </row>
    <row r="509" spans="1:19" ht="14.4" customHeight="1" x14ac:dyDescent="0.3">
      <c r="A509" s="737" t="s">
        <v>4147</v>
      </c>
      <c r="B509" s="738" t="s">
        <v>4148</v>
      </c>
      <c r="C509" s="738" t="s">
        <v>574</v>
      </c>
      <c r="D509" s="738" t="s">
        <v>4131</v>
      </c>
      <c r="E509" s="738" t="s">
        <v>4144</v>
      </c>
      <c r="F509" s="738" t="s">
        <v>4227</v>
      </c>
      <c r="G509" s="738" t="s">
        <v>4228</v>
      </c>
      <c r="H509" s="741">
        <v>1</v>
      </c>
      <c r="I509" s="741">
        <v>323</v>
      </c>
      <c r="J509" s="738"/>
      <c r="K509" s="738">
        <v>323</v>
      </c>
      <c r="L509" s="741"/>
      <c r="M509" s="741"/>
      <c r="N509" s="738"/>
      <c r="O509" s="738"/>
      <c r="P509" s="741"/>
      <c r="Q509" s="741"/>
      <c r="R509" s="754"/>
      <c r="S509" s="742"/>
    </row>
    <row r="510" spans="1:19" ht="14.4" customHeight="1" x14ac:dyDescent="0.3">
      <c r="A510" s="737" t="s">
        <v>4147</v>
      </c>
      <c r="B510" s="738" t="s">
        <v>4148</v>
      </c>
      <c r="C510" s="738" t="s">
        <v>574</v>
      </c>
      <c r="D510" s="738" t="s">
        <v>4131</v>
      </c>
      <c r="E510" s="738" t="s">
        <v>4144</v>
      </c>
      <c r="F510" s="738" t="s">
        <v>4229</v>
      </c>
      <c r="G510" s="738" t="s">
        <v>4230</v>
      </c>
      <c r="H510" s="741"/>
      <c r="I510" s="741"/>
      <c r="J510" s="738"/>
      <c r="K510" s="738"/>
      <c r="L510" s="741">
        <v>13</v>
      </c>
      <c r="M510" s="741">
        <v>6435</v>
      </c>
      <c r="N510" s="738">
        <v>1</v>
      </c>
      <c r="O510" s="738">
        <v>495</v>
      </c>
      <c r="P510" s="741"/>
      <c r="Q510" s="741"/>
      <c r="R510" s="754"/>
      <c r="S510" s="742"/>
    </row>
    <row r="511" spans="1:19" ht="14.4" customHeight="1" x14ac:dyDescent="0.3">
      <c r="A511" s="737" t="s">
        <v>4147</v>
      </c>
      <c r="B511" s="738" t="s">
        <v>4148</v>
      </c>
      <c r="C511" s="738" t="s">
        <v>574</v>
      </c>
      <c r="D511" s="738" t="s">
        <v>4131</v>
      </c>
      <c r="E511" s="738" t="s">
        <v>4144</v>
      </c>
      <c r="F511" s="738" t="s">
        <v>4238</v>
      </c>
      <c r="G511" s="738" t="s">
        <v>4239</v>
      </c>
      <c r="H511" s="741"/>
      <c r="I511" s="741"/>
      <c r="J511" s="738"/>
      <c r="K511" s="738"/>
      <c r="L511" s="741">
        <v>14</v>
      </c>
      <c r="M511" s="741">
        <v>1190</v>
      </c>
      <c r="N511" s="738">
        <v>1</v>
      </c>
      <c r="O511" s="738">
        <v>85</v>
      </c>
      <c r="P511" s="741"/>
      <c r="Q511" s="741"/>
      <c r="R511" s="754"/>
      <c r="S511" s="742"/>
    </row>
    <row r="512" spans="1:19" ht="14.4" customHeight="1" x14ac:dyDescent="0.3">
      <c r="A512" s="737" t="s">
        <v>4147</v>
      </c>
      <c r="B512" s="738" t="s">
        <v>4148</v>
      </c>
      <c r="C512" s="738" t="s">
        <v>574</v>
      </c>
      <c r="D512" s="738" t="s">
        <v>4131</v>
      </c>
      <c r="E512" s="738" t="s">
        <v>4144</v>
      </c>
      <c r="F512" s="738" t="s">
        <v>4240</v>
      </c>
      <c r="G512" s="738" t="s">
        <v>4241</v>
      </c>
      <c r="H512" s="741">
        <v>8</v>
      </c>
      <c r="I512" s="741">
        <v>2392</v>
      </c>
      <c r="J512" s="738">
        <v>8.4690553745928335E-2</v>
      </c>
      <c r="K512" s="738">
        <v>299</v>
      </c>
      <c r="L512" s="741">
        <v>92</v>
      </c>
      <c r="M512" s="741">
        <v>28244</v>
      </c>
      <c r="N512" s="738">
        <v>1</v>
      </c>
      <c r="O512" s="738">
        <v>307</v>
      </c>
      <c r="P512" s="741">
        <v>25</v>
      </c>
      <c r="Q512" s="741">
        <v>7675</v>
      </c>
      <c r="R512" s="754">
        <v>0.27173913043478259</v>
      </c>
      <c r="S512" s="742">
        <v>307</v>
      </c>
    </row>
    <row r="513" spans="1:19" ht="14.4" customHeight="1" x14ac:dyDescent="0.3">
      <c r="A513" s="737" t="s">
        <v>4147</v>
      </c>
      <c r="B513" s="738" t="s">
        <v>4148</v>
      </c>
      <c r="C513" s="738" t="s">
        <v>574</v>
      </c>
      <c r="D513" s="738" t="s">
        <v>4131</v>
      </c>
      <c r="E513" s="738" t="s">
        <v>4144</v>
      </c>
      <c r="F513" s="738" t="s">
        <v>4242</v>
      </c>
      <c r="G513" s="738" t="s">
        <v>4241</v>
      </c>
      <c r="H513" s="741"/>
      <c r="I513" s="741"/>
      <c r="J513" s="738"/>
      <c r="K513" s="738"/>
      <c r="L513" s="741">
        <v>1</v>
      </c>
      <c r="M513" s="741">
        <v>380</v>
      </c>
      <c r="N513" s="738">
        <v>1</v>
      </c>
      <c r="O513" s="738">
        <v>380</v>
      </c>
      <c r="P513" s="741"/>
      <c r="Q513" s="741"/>
      <c r="R513" s="754"/>
      <c r="S513" s="742"/>
    </row>
    <row r="514" spans="1:19" ht="14.4" customHeight="1" x14ac:dyDescent="0.3">
      <c r="A514" s="737" t="s">
        <v>4147</v>
      </c>
      <c r="B514" s="738" t="s">
        <v>4148</v>
      </c>
      <c r="C514" s="738" t="s">
        <v>574</v>
      </c>
      <c r="D514" s="738" t="s">
        <v>4132</v>
      </c>
      <c r="E514" s="738" t="s">
        <v>4144</v>
      </c>
      <c r="F514" s="738" t="s">
        <v>4199</v>
      </c>
      <c r="G514" s="738" t="s">
        <v>4200</v>
      </c>
      <c r="H514" s="741">
        <v>5</v>
      </c>
      <c r="I514" s="741">
        <v>1175</v>
      </c>
      <c r="J514" s="738">
        <v>4.6812749003984067</v>
      </c>
      <c r="K514" s="738">
        <v>235</v>
      </c>
      <c r="L514" s="741">
        <v>1</v>
      </c>
      <c r="M514" s="741">
        <v>251</v>
      </c>
      <c r="N514" s="738">
        <v>1</v>
      </c>
      <c r="O514" s="738">
        <v>251</v>
      </c>
      <c r="P514" s="741">
        <v>3</v>
      </c>
      <c r="Q514" s="741">
        <v>753</v>
      </c>
      <c r="R514" s="754">
        <v>3</v>
      </c>
      <c r="S514" s="742">
        <v>251</v>
      </c>
    </row>
    <row r="515" spans="1:19" ht="14.4" customHeight="1" x14ac:dyDescent="0.3">
      <c r="A515" s="737" t="s">
        <v>4147</v>
      </c>
      <c r="B515" s="738" t="s">
        <v>4148</v>
      </c>
      <c r="C515" s="738" t="s">
        <v>574</v>
      </c>
      <c r="D515" s="738" t="s">
        <v>4132</v>
      </c>
      <c r="E515" s="738" t="s">
        <v>4144</v>
      </c>
      <c r="F515" s="738" t="s">
        <v>4225</v>
      </c>
      <c r="G515" s="738" t="s">
        <v>4226</v>
      </c>
      <c r="H515" s="741"/>
      <c r="I515" s="741"/>
      <c r="J515" s="738"/>
      <c r="K515" s="738"/>
      <c r="L515" s="741"/>
      <c r="M515" s="741"/>
      <c r="N515" s="738"/>
      <c r="O515" s="738"/>
      <c r="P515" s="741">
        <v>6</v>
      </c>
      <c r="Q515" s="741">
        <v>756</v>
      </c>
      <c r="R515" s="754"/>
      <c r="S515" s="742">
        <v>126</v>
      </c>
    </row>
    <row r="516" spans="1:19" ht="14.4" customHeight="1" x14ac:dyDescent="0.3">
      <c r="A516" s="737" t="s">
        <v>4147</v>
      </c>
      <c r="B516" s="738" t="s">
        <v>4148</v>
      </c>
      <c r="C516" s="738" t="s">
        <v>574</v>
      </c>
      <c r="D516" s="738" t="s">
        <v>4132</v>
      </c>
      <c r="E516" s="738" t="s">
        <v>4144</v>
      </c>
      <c r="F516" s="738" t="s">
        <v>4229</v>
      </c>
      <c r="G516" s="738" t="s">
        <v>4230</v>
      </c>
      <c r="H516" s="741">
        <v>4</v>
      </c>
      <c r="I516" s="741">
        <v>1948</v>
      </c>
      <c r="J516" s="738">
        <v>3.9353535353535354</v>
      </c>
      <c r="K516" s="738">
        <v>487</v>
      </c>
      <c r="L516" s="741">
        <v>1</v>
      </c>
      <c r="M516" s="741">
        <v>495</v>
      </c>
      <c r="N516" s="738">
        <v>1</v>
      </c>
      <c r="O516" s="738">
        <v>495</v>
      </c>
      <c r="P516" s="741"/>
      <c r="Q516" s="741"/>
      <c r="R516" s="754"/>
      <c r="S516" s="742"/>
    </row>
    <row r="517" spans="1:19" ht="14.4" customHeight="1" x14ac:dyDescent="0.3">
      <c r="A517" s="737" t="s">
        <v>4147</v>
      </c>
      <c r="B517" s="738" t="s">
        <v>4148</v>
      </c>
      <c r="C517" s="738" t="s">
        <v>574</v>
      </c>
      <c r="D517" s="738" t="s">
        <v>4132</v>
      </c>
      <c r="E517" s="738" t="s">
        <v>4144</v>
      </c>
      <c r="F517" s="738" t="s">
        <v>4240</v>
      </c>
      <c r="G517" s="738" t="s">
        <v>4241</v>
      </c>
      <c r="H517" s="741">
        <v>4</v>
      </c>
      <c r="I517" s="741">
        <v>1196</v>
      </c>
      <c r="J517" s="738"/>
      <c r="K517" s="738">
        <v>299</v>
      </c>
      <c r="L517" s="741"/>
      <c r="M517" s="741"/>
      <c r="N517" s="738"/>
      <c r="O517" s="738"/>
      <c r="P517" s="741">
        <v>3</v>
      </c>
      <c r="Q517" s="741">
        <v>921</v>
      </c>
      <c r="R517" s="754"/>
      <c r="S517" s="742">
        <v>307</v>
      </c>
    </row>
    <row r="518" spans="1:19" ht="14.4" customHeight="1" x14ac:dyDescent="0.3">
      <c r="A518" s="737" t="s">
        <v>4147</v>
      </c>
      <c r="B518" s="738" t="s">
        <v>4148</v>
      </c>
      <c r="C518" s="738" t="s">
        <v>574</v>
      </c>
      <c r="D518" s="738" t="s">
        <v>4133</v>
      </c>
      <c r="E518" s="738" t="s">
        <v>4144</v>
      </c>
      <c r="F518" s="738" t="s">
        <v>4199</v>
      </c>
      <c r="G518" s="738" t="s">
        <v>4200</v>
      </c>
      <c r="H518" s="741"/>
      <c r="I518" s="741"/>
      <c r="J518" s="738"/>
      <c r="K518" s="738"/>
      <c r="L518" s="741"/>
      <c r="M518" s="741"/>
      <c r="N518" s="738"/>
      <c r="O518" s="738"/>
      <c r="P518" s="741">
        <v>1</v>
      </c>
      <c r="Q518" s="741">
        <v>251</v>
      </c>
      <c r="R518" s="754"/>
      <c r="S518" s="742">
        <v>251</v>
      </c>
    </row>
    <row r="519" spans="1:19" ht="14.4" customHeight="1" x14ac:dyDescent="0.3">
      <c r="A519" s="737" t="s">
        <v>4147</v>
      </c>
      <c r="B519" s="738" t="s">
        <v>4148</v>
      </c>
      <c r="C519" s="738" t="s">
        <v>574</v>
      </c>
      <c r="D519" s="738" t="s">
        <v>4133</v>
      </c>
      <c r="E519" s="738" t="s">
        <v>4144</v>
      </c>
      <c r="F519" s="738" t="s">
        <v>4225</v>
      </c>
      <c r="G519" s="738" t="s">
        <v>4226</v>
      </c>
      <c r="H519" s="741"/>
      <c r="I519" s="741"/>
      <c r="J519" s="738"/>
      <c r="K519" s="738"/>
      <c r="L519" s="741"/>
      <c r="M519" s="741"/>
      <c r="N519" s="738"/>
      <c r="O519" s="738"/>
      <c r="P519" s="741">
        <v>1</v>
      </c>
      <c r="Q519" s="741">
        <v>126</v>
      </c>
      <c r="R519" s="754"/>
      <c r="S519" s="742">
        <v>126</v>
      </c>
    </row>
    <row r="520" spans="1:19" ht="14.4" customHeight="1" x14ac:dyDescent="0.3">
      <c r="A520" s="737" t="s">
        <v>4147</v>
      </c>
      <c r="B520" s="738" t="s">
        <v>4148</v>
      </c>
      <c r="C520" s="738" t="s">
        <v>574</v>
      </c>
      <c r="D520" s="738" t="s">
        <v>4133</v>
      </c>
      <c r="E520" s="738" t="s">
        <v>4144</v>
      </c>
      <c r="F520" s="738" t="s">
        <v>4231</v>
      </c>
      <c r="G520" s="738" t="s">
        <v>4230</v>
      </c>
      <c r="H520" s="741"/>
      <c r="I520" s="741"/>
      <c r="J520" s="738"/>
      <c r="K520" s="738"/>
      <c r="L520" s="741"/>
      <c r="M520" s="741"/>
      <c r="N520" s="738"/>
      <c r="O520" s="738"/>
      <c r="P520" s="741">
        <v>1</v>
      </c>
      <c r="Q520" s="741">
        <v>568</v>
      </c>
      <c r="R520" s="754"/>
      <c r="S520" s="742">
        <v>568</v>
      </c>
    </row>
    <row r="521" spans="1:19" ht="14.4" customHeight="1" x14ac:dyDescent="0.3">
      <c r="A521" s="737" t="s">
        <v>4147</v>
      </c>
      <c r="B521" s="738" t="s">
        <v>4148</v>
      </c>
      <c r="C521" s="738" t="s">
        <v>574</v>
      </c>
      <c r="D521" s="738" t="s">
        <v>4134</v>
      </c>
      <c r="E521" s="738" t="s">
        <v>4144</v>
      </c>
      <c r="F521" s="738" t="s">
        <v>4199</v>
      </c>
      <c r="G521" s="738" t="s">
        <v>4200</v>
      </c>
      <c r="H521" s="741"/>
      <c r="I521" s="741"/>
      <c r="J521" s="738"/>
      <c r="K521" s="738"/>
      <c r="L521" s="741">
        <v>2</v>
      </c>
      <c r="M521" s="741">
        <v>502</v>
      </c>
      <c r="N521" s="738">
        <v>1</v>
      </c>
      <c r="O521" s="738">
        <v>251</v>
      </c>
      <c r="P521" s="741">
        <v>1</v>
      </c>
      <c r="Q521" s="741">
        <v>251</v>
      </c>
      <c r="R521" s="754">
        <v>0.5</v>
      </c>
      <c r="S521" s="742">
        <v>251</v>
      </c>
    </row>
    <row r="522" spans="1:19" ht="14.4" customHeight="1" x14ac:dyDescent="0.3">
      <c r="A522" s="737" t="s">
        <v>4147</v>
      </c>
      <c r="B522" s="738" t="s">
        <v>4148</v>
      </c>
      <c r="C522" s="738" t="s">
        <v>574</v>
      </c>
      <c r="D522" s="738" t="s">
        <v>4134</v>
      </c>
      <c r="E522" s="738" t="s">
        <v>4144</v>
      </c>
      <c r="F522" s="738" t="s">
        <v>4225</v>
      </c>
      <c r="G522" s="738" t="s">
        <v>4226</v>
      </c>
      <c r="H522" s="741"/>
      <c r="I522" s="741"/>
      <c r="J522" s="738"/>
      <c r="K522" s="738"/>
      <c r="L522" s="741"/>
      <c r="M522" s="741"/>
      <c r="N522" s="738"/>
      <c r="O522" s="738"/>
      <c r="P522" s="741">
        <v>2</v>
      </c>
      <c r="Q522" s="741">
        <v>252</v>
      </c>
      <c r="R522" s="754"/>
      <c r="S522" s="742">
        <v>126</v>
      </c>
    </row>
    <row r="523" spans="1:19" ht="14.4" customHeight="1" x14ac:dyDescent="0.3">
      <c r="A523" s="737" t="s">
        <v>4147</v>
      </c>
      <c r="B523" s="738" t="s">
        <v>4148</v>
      </c>
      <c r="C523" s="738" t="s">
        <v>574</v>
      </c>
      <c r="D523" s="738" t="s">
        <v>4134</v>
      </c>
      <c r="E523" s="738" t="s">
        <v>4144</v>
      </c>
      <c r="F523" s="738" t="s">
        <v>4240</v>
      </c>
      <c r="G523" s="738" t="s">
        <v>4241</v>
      </c>
      <c r="H523" s="741"/>
      <c r="I523" s="741"/>
      <c r="J523" s="738"/>
      <c r="K523" s="738"/>
      <c r="L523" s="741"/>
      <c r="M523" s="741"/>
      <c r="N523" s="738"/>
      <c r="O523" s="738"/>
      <c r="P523" s="741">
        <v>1</v>
      </c>
      <c r="Q523" s="741">
        <v>307</v>
      </c>
      <c r="R523" s="754"/>
      <c r="S523" s="742">
        <v>307</v>
      </c>
    </row>
    <row r="524" spans="1:19" ht="14.4" customHeight="1" x14ac:dyDescent="0.3">
      <c r="A524" s="737" t="s">
        <v>4147</v>
      </c>
      <c r="B524" s="738" t="s">
        <v>4148</v>
      </c>
      <c r="C524" s="738" t="s">
        <v>574</v>
      </c>
      <c r="D524" s="738" t="s">
        <v>4134</v>
      </c>
      <c r="E524" s="738" t="s">
        <v>4144</v>
      </c>
      <c r="F524" s="738" t="s">
        <v>4242</v>
      </c>
      <c r="G524" s="738" t="s">
        <v>4241</v>
      </c>
      <c r="H524" s="741"/>
      <c r="I524" s="741"/>
      <c r="J524" s="738"/>
      <c r="K524" s="738"/>
      <c r="L524" s="741">
        <v>2</v>
      </c>
      <c r="M524" s="741">
        <v>760</v>
      </c>
      <c r="N524" s="738">
        <v>1</v>
      </c>
      <c r="O524" s="738">
        <v>380</v>
      </c>
      <c r="P524" s="741"/>
      <c r="Q524" s="741"/>
      <c r="R524" s="754"/>
      <c r="S524" s="742"/>
    </row>
    <row r="525" spans="1:19" ht="14.4" customHeight="1" x14ac:dyDescent="0.3">
      <c r="A525" s="737" t="s">
        <v>4147</v>
      </c>
      <c r="B525" s="738" t="s">
        <v>4148</v>
      </c>
      <c r="C525" s="738" t="s">
        <v>574</v>
      </c>
      <c r="D525" s="738" t="s">
        <v>4135</v>
      </c>
      <c r="E525" s="738" t="s">
        <v>4144</v>
      </c>
      <c r="F525" s="738" t="s">
        <v>4199</v>
      </c>
      <c r="G525" s="738" t="s">
        <v>4200</v>
      </c>
      <c r="H525" s="741"/>
      <c r="I525" s="741"/>
      <c r="J525" s="738"/>
      <c r="K525" s="738"/>
      <c r="L525" s="741"/>
      <c r="M525" s="741"/>
      <c r="N525" s="738"/>
      <c r="O525" s="738"/>
      <c r="P525" s="741">
        <v>5</v>
      </c>
      <c r="Q525" s="741">
        <v>1255</v>
      </c>
      <c r="R525" s="754"/>
      <c r="S525" s="742">
        <v>251</v>
      </c>
    </row>
    <row r="526" spans="1:19" ht="14.4" customHeight="1" x14ac:dyDescent="0.3">
      <c r="A526" s="737" t="s">
        <v>4147</v>
      </c>
      <c r="B526" s="738" t="s">
        <v>4148</v>
      </c>
      <c r="C526" s="738" t="s">
        <v>574</v>
      </c>
      <c r="D526" s="738" t="s">
        <v>4135</v>
      </c>
      <c r="E526" s="738" t="s">
        <v>4144</v>
      </c>
      <c r="F526" s="738" t="s">
        <v>4225</v>
      </c>
      <c r="G526" s="738" t="s">
        <v>4226</v>
      </c>
      <c r="H526" s="741"/>
      <c r="I526" s="741"/>
      <c r="J526" s="738"/>
      <c r="K526" s="738"/>
      <c r="L526" s="741"/>
      <c r="M526" s="741"/>
      <c r="N526" s="738"/>
      <c r="O526" s="738"/>
      <c r="P526" s="741">
        <v>16</v>
      </c>
      <c r="Q526" s="741">
        <v>2016</v>
      </c>
      <c r="R526" s="754"/>
      <c r="S526" s="742">
        <v>126</v>
      </c>
    </row>
    <row r="527" spans="1:19" ht="14.4" customHeight="1" x14ac:dyDescent="0.3">
      <c r="A527" s="737" t="s">
        <v>4147</v>
      </c>
      <c r="B527" s="738" t="s">
        <v>4148</v>
      </c>
      <c r="C527" s="738" t="s">
        <v>574</v>
      </c>
      <c r="D527" s="738" t="s">
        <v>4135</v>
      </c>
      <c r="E527" s="738" t="s">
        <v>4144</v>
      </c>
      <c r="F527" s="738" t="s">
        <v>4240</v>
      </c>
      <c r="G527" s="738" t="s">
        <v>4241</v>
      </c>
      <c r="H527" s="741"/>
      <c r="I527" s="741"/>
      <c r="J527" s="738"/>
      <c r="K527" s="738"/>
      <c r="L527" s="741"/>
      <c r="M527" s="741"/>
      <c r="N527" s="738"/>
      <c r="O527" s="738"/>
      <c r="P527" s="741">
        <v>5</v>
      </c>
      <c r="Q527" s="741">
        <v>1535</v>
      </c>
      <c r="R527" s="754"/>
      <c r="S527" s="742">
        <v>307</v>
      </c>
    </row>
    <row r="528" spans="1:19" ht="14.4" customHeight="1" x14ac:dyDescent="0.3">
      <c r="A528" s="737" t="s">
        <v>4147</v>
      </c>
      <c r="B528" s="738" t="s">
        <v>4148</v>
      </c>
      <c r="C528" s="738" t="s">
        <v>574</v>
      </c>
      <c r="D528" s="738" t="s">
        <v>4135</v>
      </c>
      <c r="E528" s="738" t="s">
        <v>4144</v>
      </c>
      <c r="F528" s="738" t="s">
        <v>4242</v>
      </c>
      <c r="G528" s="738" t="s">
        <v>4241</v>
      </c>
      <c r="H528" s="741"/>
      <c r="I528" s="741"/>
      <c r="J528" s="738"/>
      <c r="K528" s="738"/>
      <c r="L528" s="741"/>
      <c r="M528" s="741"/>
      <c r="N528" s="738"/>
      <c r="O528" s="738"/>
      <c r="P528" s="741">
        <v>3</v>
      </c>
      <c r="Q528" s="741">
        <v>1140</v>
      </c>
      <c r="R528" s="754"/>
      <c r="S528" s="742">
        <v>380</v>
      </c>
    </row>
    <row r="529" spans="1:19" ht="14.4" customHeight="1" x14ac:dyDescent="0.3">
      <c r="A529" s="737" t="s">
        <v>4147</v>
      </c>
      <c r="B529" s="738" t="s">
        <v>4148</v>
      </c>
      <c r="C529" s="738" t="s">
        <v>574</v>
      </c>
      <c r="D529" s="738" t="s">
        <v>2244</v>
      </c>
      <c r="E529" s="738" t="s">
        <v>4144</v>
      </c>
      <c r="F529" s="738" t="s">
        <v>4199</v>
      </c>
      <c r="G529" s="738" t="s">
        <v>4200</v>
      </c>
      <c r="H529" s="741">
        <v>6</v>
      </c>
      <c r="I529" s="741">
        <v>1410</v>
      </c>
      <c r="J529" s="738">
        <v>5.617529880478088</v>
      </c>
      <c r="K529" s="738">
        <v>235</v>
      </c>
      <c r="L529" s="741">
        <v>1</v>
      </c>
      <c r="M529" s="741">
        <v>251</v>
      </c>
      <c r="N529" s="738">
        <v>1</v>
      </c>
      <c r="O529" s="738">
        <v>251</v>
      </c>
      <c r="P529" s="741"/>
      <c r="Q529" s="741"/>
      <c r="R529" s="754"/>
      <c r="S529" s="742"/>
    </row>
    <row r="530" spans="1:19" ht="14.4" customHeight="1" x14ac:dyDescent="0.3">
      <c r="A530" s="737" t="s">
        <v>4147</v>
      </c>
      <c r="B530" s="738" t="s">
        <v>4148</v>
      </c>
      <c r="C530" s="738" t="s">
        <v>574</v>
      </c>
      <c r="D530" s="738" t="s">
        <v>2244</v>
      </c>
      <c r="E530" s="738" t="s">
        <v>4144</v>
      </c>
      <c r="F530" s="738" t="s">
        <v>4225</v>
      </c>
      <c r="G530" s="738" t="s">
        <v>4226</v>
      </c>
      <c r="H530" s="741">
        <v>15</v>
      </c>
      <c r="I530" s="741">
        <v>1770</v>
      </c>
      <c r="J530" s="738"/>
      <c r="K530" s="738">
        <v>118</v>
      </c>
      <c r="L530" s="741"/>
      <c r="M530" s="741"/>
      <c r="N530" s="738"/>
      <c r="O530" s="738"/>
      <c r="P530" s="741"/>
      <c r="Q530" s="741"/>
      <c r="R530" s="754"/>
      <c r="S530" s="742"/>
    </row>
    <row r="531" spans="1:19" ht="14.4" customHeight="1" x14ac:dyDescent="0.3">
      <c r="A531" s="737" t="s">
        <v>4147</v>
      </c>
      <c r="B531" s="738" t="s">
        <v>4148</v>
      </c>
      <c r="C531" s="738" t="s">
        <v>574</v>
      </c>
      <c r="D531" s="738" t="s">
        <v>2244</v>
      </c>
      <c r="E531" s="738" t="s">
        <v>4144</v>
      </c>
      <c r="F531" s="738" t="s">
        <v>4231</v>
      </c>
      <c r="G531" s="738" t="s">
        <v>4230</v>
      </c>
      <c r="H531" s="741"/>
      <c r="I531" s="741"/>
      <c r="J531" s="738"/>
      <c r="K531" s="738"/>
      <c r="L531" s="741">
        <v>2</v>
      </c>
      <c r="M531" s="741">
        <v>1136</v>
      </c>
      <c r="N531" s="738">
        <v>1</v>
      </c>
      <c r="O531" s="738">
        <v>568</v>
      </c>
      <c r="P531" s="741"/>
      <c r="Q531" s="741"/>
      <c r="R531" s="754"/>
      <c r="S531" s="742"/>
    </row>
    <row r="532" spans="1:19" ht="14.4" customHeight="1" x14ac:dyDescent="0.3">
      <c r="A532" s="737" t="s">
        <v>4147</v>
      </c>
      <c r="B532" s="738" t="s">
        <v>4148</v>
      </c>
      <c r="C532" s="738" t="s">
        <v>574</v>
      </c>
      <c r="D532" s="738" t="s">
        <v>2244</v>
      </c>
      <c r="E532" s="738" t="s">
        <v>4144</v>
      </c>
      <c r="F532" s="738" t="s">
        <v>4238</v>
      </c>
      <c r="G532" s="738" t="s">
        <v>4239</v>
      </c>
      <c r="H532" s="741"/>
      <c r="I532" s="741"/>
      <c r="J532" s="738"/>
      <c r="K532" s="738"/>
      <c r="L532" s="741">
        <v>2</v>
      </c>
      <c r="M532" s="741">
        <v>170</v>
      </c>
      <c r="N532" s="738">
        <v>1</v>
      </c>
      <c r="O532" s="738">
        <v>85</v>
      </c>
      <c r="P532" s="741"/>
      <c r="Q532" s="741"/>
      <c r="R532" s="754"/>
      <c r="S532" s="742"/>
    </row>
    <row r="533" spans="1:19" ht="14.4" customHeight="1" x14ac:dyDescent="0.3">
      <c r="A533" s="737" t="s">
        <v>4147</v>
      </c>
      <c r="B533" s="738" t="s">
        <v>4148</v>
      </c>
      <c r="C533" s="738" t="s">
        <v>574</v>
      </c>
      <c r="D533" s="738" t="s">
        <v>2244</v>
      </c>
      <c r="E533" s="738" t="s">
        <v>4144</v>
      </c>
      <c r="F533" s="738" t="s">
        <v>4242</v>
      </c>
      <c r="G533" s="738" t="s">
        <v>4241</v>
      </c>
      <c r="H533" s="741">
        <v>7</v>
      </c>
      <c r="I533" s="741">
        <v>2597</v>
      </c>
      <c r="J533" s="738"/>
      <c r="K533" s="738">
        <v>371</v>
      </c>
      <c r="L533" s="741"/>
      <c r="M533" s="741"/>
      <c r="N533" s="738"/>
      <c r="O533" s="738"/>
      <c r="P533" s="741"/>
      <c r="Q533" s="741"/>
      <c r="R533" s="754"/>
      <c r="S533" s="742"/>
    </row>
    <row r="534" spans="1:19" ht="14.4" customHeight="1" x14ac:dyDescent="0.3">
      <c r="A534" s="737" t="s">
        <v>4147</v>
      </c>
      <c r="B534" s="738" t="s">
        <v>4148</v>
      </c>
      <c r="C534" s="738" t="s">
        <v>574</v>
      </c>
      <c r="D534" s="738" t="s">
        <v>4136</v>
      </c>
      <c r="E534" s="738" t="s">
        <v>4144</v>
      </c>
      <c r="F534" s="738" t="s">
        <v>4199</v>
      </c>
      <c r="G534" s="738" t="s">
        <v>4200</v>
      </c>
      <c r="H534" s="741">
        <v>2</v>
      </c>
      <c r="I534" s="741">
        <v>470</v>
      </c>
      <c r="J534" s="738">
        <v>1.8725099601593624</v>
      </c>
      <c r="K534" s="738">
        <v>235</v>
      </c>
      <c r="L534" s="741">
        <v>1</v>
      </c>
      <c r="M534" s="741">
        <v>251</v>
      </c>
      <c r="N534" s="738">
        <v>1</v>
      </c>
      <c r="O534" s="738">
        <v>251</v>
      </c>
      <c r="P534" s="741"/>
      <c r="Q534" s="741"/>
      <c r="R534" s="754"/>
      <c r="S534" s="742"/>
    </row>
    <row r="535" spans="1:19" ht="14.4" customHeight="1" x14ac:dyDescent="0.3">
      <c r="A535" s="737" t="s">
        <v>4147</v>
      </c>
      <c r="B535" s="738" t="s">
        <v>4148</v>
      </c>
      <c r="C535" s="738" t="s">
        <v>574</v>
      </c>
      <c r="D535" s="738" t="s">
        <v>4136</v>
      </c>
      <c r="E535" s="738" t="s">
        <v>4144</v>
      </c>
      <c r="F535" s="738" t="s">
        <v>4225</v>
      </c>
      <c r="G535" s="738" t="s">
        <v>4226</v>
      </c>
      <c r="H535" s="741">
        <v>2</v>
      </c>
      <c r="I535" s="741">
        <v>236</v>
      </c>
      <c r="J535" s="738">
        <v>0.93650793650793651</v>
      </c>
      <c r="K535" s="738">
        <v>118</v>
      </c>
      <c r="L535" s="741">
        <v>2</v>
      </c>
      <c r="M535" s="741">
        <v>252</v>
      </c>
      <c r="N535" s="738">
        <v>1</v>
      </c>
      <c r="O535" s="738">
        <v>126</v>
      </c>
      <c r="P535" s="741"/>
      <c r="Q535" s="741"/>
      <c r="R535" s="754"/>
      <c r="S535" s="742"/>
    </row>
    <row r="536" spans="1:19" ht="14.4" customHeight="1" x14ac:dyDescent="0.3">
      <c r="A536" s="737" t="s">
        <v>4147</v>
      </c>
      <c r="B536" s="738" t="s">
        <v>4148</v>
      </c>
      <c r="C536" s="738" t="s">
        <v>574</v>
      </c>
      <c r="D536" s="738" t="s">
        <v>4136</v>
      </c>
      <c r="E536" s="738" t="s">
        <v>4144</v>
      </c>
      <c r="F536" s="738" t="s">
        <v>4229</v>
      </c>
      <c r="G536" s="738" t="s">
        <v>4230</v>
      </c>
      <c r="H536" s="741"/>
      <c r="I536" s="741"/>
      <c r="J536" s="738"/>
      <c r="K536" s="738"/>
      <c r="L536" s="741">
        <v>1</v>
      </c>
      <c r="M536" s="741">
        <v>495</v>
      </c>
      <c r="N536" s="738">
        <v>1</v>
      </c>
      <c r="O536" s="738">
        <v>495</v>
      </c>
      <c r="P536" s="741"/>
      <c r="Q536" s="741"/>
      <c r="R536" s="754"/>
      <c r="S536" s="742"/>
    </row>
    <row r="537" spans="1:19" ht="14.4" customHeight="1" x14ac:dyDescent="0.3">
      <c r="A537" s="737" t="s">
        <v>4147</v>
      </c>
      <c r="B537" s="738" t="s">
        <v>4148</v>
      </c>
      <c r="C537" s="738" t="s">
        <v>574</v>
      </c>
      <c r="D537" s="738" t="s">
        <v>4136</v>
      </c>
      <c r="E537" s="738" t="s">
        <v>4144</v>
      </c>
      <c r="F537" s="738" t="s">
        <v>4231</v>
      </c>
      <c r="G537" s="738" t="s">
        <v>4230</v>
      </c>
      <c r="H537" s="741">
        <v>2</v>
      </c>
      <c r="I537" s="741">
        <v>1118</v>
      </c>
      <c r="J537" s="738"/>
      <c r="K537" s="738">
        <v>559</v>
      </c>
      <c r="L537" s="741"/>
      <c r="M537" s="741"/>
      <c r="N537" s="738"/>
      <c r="O537" s="738"/>
      <c r="P537" s="741"/>
      <c r="Q537" s="741"/>
      <c r="R537" s="754"/>
      <c r="S537" s="742"/>
    </row>
    <row r="538" spans="1:19" ht="14.4" customHeight="1" x14ac:dyDescent="0.3">
      <c r="A538" s="737" t="s">
        <v>4147</v>
      </c>
      <c r="B538" s="738" t="s">
        <v>4148</v>
      </c>
      <c r="C538" s="738" t="s">
        <v>574</v>
      </c>
      <c r="D538" s="738" t="s">
        <v>4137</v>
      </c>
      <c r="E538" s="738" t="s">
        <v>4144</v>
      </c>
      <c r="F538" s="738" t="s">
        <v>4199</v>
      </c>
      <c r="G538" s="738" t="s">
        <v>4200</v>
      </c>
      <c r="H538" s="741"/>
      <c r="I538" s="741"/>
      <c r="J538" s="738"/>
      <c r="K538" s="738"/>
      <c r="L538" s="741"/>
      <c r="M538" s="741"/>
      <c r="N538" s="738"/>
      <c r="O538" s="738"/>
      <c r="P538" s="741">
        <v>5</v>
      </c>
      <c r="Q538" s="741">
        <v>1255</v>
      </c>
      <c r="R538" s="754"/>
      <c r="S538" s="742">
        <v>251</v>
      </c>
    </row>
    <row r="539" spans="1:19" ht="14.4" customHeight="1" x14ac:dyDescent="0.3">
      <c r="A539" s="737" t="s">
        <v>4147</v>
      </c>
      <c r="B539" s="738" t="s">
        <v>4148</v>
      </c>
      <c r="C539" s="738" t="s">
        <v>574</v>
      </c>
      <c r="D539" s="738" t="s">
        <v>4137</v>
      </c>
      <c r="E539" s="738" t="s">
        <v>4144</v>
      </c>
      <c r="F539" s="738" t="s">
        <v>4225</v>
      </c>
      <c r="G539" s="738" t="s">
        <v>4226</v>
      </c>
      <c r="H539" s="741"/>
      <c r="I539" s="741"/>
      <c r="J539" s="738"/>
      <c r="K539" s="738"/>
      <c r="L539" s="741"/>
      <c r="M539" s="741"/>
      <c r="N539" s="738"/>
      <c r="O539" s="738"/>
      <c r="P539" s="741">
        <v>24</v>
      </c>
      <c r="Q539" s="741">
        <v>3024</v>
      </c>
      <c r="R539" s="754"/>
      <c r="S539" s="742">
        <v>126</v>
      </c>
    </row>
    <row r="540" spans="1:19" ht="14.4" customHeight="1" x14ac:dyDescent="0.3">
      <c r="A540" s="737" t="s">
        <v>4147</v>
      </c>
      <c r="B540" s="738" t="s">
        <v>4148</v>
      </c>
      <c r="C540" s="738" t="s">
        <v>574</v>
      </c>
      <c r="D540" s="738" t="s">
        <v>4137</v>
      </c>
      <c r="E540" s="738" t="s">
        <v>4144</v>
      </c>
      <c r="F540" s="738" t="s">
        <v>4229</v>
      </c>
      <c r="G540" s="738" t="s">
        <v>4230</v>
      </c>
      <c r="H540" s="741"/>
      <c r="I540" s="741"/>
      <c r="J540" s="738"/>
      <c r="K540" s="738"/>
      <c r="L540" s="741"/>
      <c r="M540" s="741"/>
      <c r="N540" s="738"/>
      <c r="O540" s="738"/>
      <c r="P540" s="741">
        <v>10</v>
      </c>
      <c r="Q540" s="741">
        <v>4950</v>
      </c>
      <c r="R540" s="754"/>
      <c r="S540" s="742">
        <v>495</v>
      </c>
    </row>
    <row r="541" spans="1:19" ht="14.4" customHeight="1" x14ac:dyDescent="0.3">
      <c r="A541" s="737" t="s">
        <v>4147</v>
      </c>
      <c r="B541" s="738" t="s">
        <v>4148</v>
      </c>
      <c r="C541" s="738" t="s">
        <v>574</v>
      </c>
      <c r="D541" s="738" t="s">
        <v>4138</v>
      </c>
      <c r="E541" s="738" t="s">
        <v>4144</v>
      </c>
      <c r="F541" s="738" t="s">
        <v>4199</v>
      </c>
      <c r="G541" s="738" t="s">
        <v>4200</v>
      </c>
      <c r="H541" s="741">
        <v>4</v>
      </c>
      <c r="I541" s="741">
        <v>940</v>
      </c>
      <c r="J541" s="738">
        <v>1.248339973439575</v>
      </c>
      <c r="K541" s="738">
        <v>235</v>
      </c>
      <c r="L541" s="741">
        <v>3</v>
      </c>
      <c r="M541" s="741">
        <v>753</v>
      </c>
      <c r="N541" s="738">
        <v>1</v>
      </c>
      <c r="O541" s="738">
        <v>251</v>
      </c>
      <c r="P541" s="741"/>
      <c r="Q541" s="741"/>
      <c r="R541" s="754"/>
      <c r="S541" s="742"/>
    </row>
    <row r="542" spans="1:19" ht="14.4" customHeight="1" x14ac:dyDescent="0.3">
      <c r="A542" s="737" t="s">
        <v>4147</v>
      </c>
      <c r="B542" s="738" t="s">
        <v>4148</v>
      </c>
      <c r="C542" s="738" t="s">
        <v>574</v>
      </c>
      <c r="D542" s="738" t="s">
        <v>4138</v>
      </c>
      <c r="E542" s="738" t="s">
        <v>4144</v>
      </c>
      <c r="F542" s="738" t="s">
        <v>4225</v>
      </c>
      <c r="G542" s="738" t="s">
        <v>4226</v>
      </c>
      <c r="H542" s="741">
        <v>9</v>
      </c>
      <c r="I542" s="741">
        <v>1062</v>
      </c>
      <c r="J542" s="738">
        <v>2.8095238095238093</v>
      </c>
      <c r="K542" s="738">
        <v>118</v>
      </c>
      <c r="L542" s="741">
        <v>3</v>
      </c>
      <c r="M542" s="741">
        <v>378</v>
      </c>
      <c r="N542" s="738">
        <v>1</v>
      </c>
      <c r="O542" s="738">
        <v>126</v>
      </c>
      <c r="P542" s="741"/>
      <c r="Q542" s="741"/>
      <c r="R542" s="754"/>
      <c r="S542" s="742"/>
    </row>
    <row r="543" spans="1:19" ht="14.4" customHeight="1" x14ac:dyDescent="0.3">
      <c r="A543" s="737" t="s">
        <v>4147</v>
      </c>
      <c r="B543" s="738" t="s">
        <v>4148</v>
      </c>
      <c r="C543" s="738" t="s">
        <v>574</v>
      </c>
      <c r="D543" s="738" t="s">
        <v>4138</v>
      </c>
      <c r="E543" s="738" t="s">
        <v>4144</v>
      </c>
      <c r="F543" s="738" t="s">
        <v>4240</v>
      </c>
      <c r="G543" s="738" t="s">
        <v>4241</v>
      </c>
      <c r="H543" s="741">
        <v>9</v>
      </c>
      <c r="I543" s="741">
        <v>2691</v>
      </c>
      <c r="J543" s="738">
        <v>4.3827361563517915</v>
      </c>
      <c r="K543" s="738">
        <v>299</v>
      </c>
      <c r="L543" s="741">
        <v>2</v>
      </c>
      <c r="M543" s="741">
        <v>614</v>
      </c>
      <c r="N543" s="738">
        <v>1</v>
      </c>
      <c r="O543" s="738">
        <v>307</v>
      </c>
      <c r="P543" s="741"/>
      <c r="Q543" s="741"/>
      <c r="R543" s="754"/>
      <c r="S543" s="742"/>
    </row>
    <row r="544" spans="1:19" ht="14.4" customHeight="1" x14ac:dyDescent="0.3">
      <c r="A544" s="737" t="s">
        <v>4147</v>
      </c>
      <c r="B544" s="738" t="s">
        <v>4148</v>
      </c>
      <c r="C544" s="738" t="s">
        <v>574</v>
      </c>
      <c r="D544" s="738" t="s">
        <v>4138</v>
      </c>
      <c r="E544" s="738" t="s">
        <v>4144</v>
      </c>
      <c r="F544" s="738" t="s">
        <v>4242</v>
      </c>
      <c r="G544" s="738" t="s">
        <v>4241</v>
      </c>
      <c r="H544" s="741"/>
      <c r="I544" s="741"/>
      <c r="J544" s="738"/>
      <c r="K544" s="738"/>
      <c r="L544" s="741">
        <v>1</v>
      </c>
      <c r="M544" s="741">
        <v>380</v>
      </c>
      <c r="N544" s="738">
        <v>1</v>
      </c>
      <c r="O544" s="738">
        <v>380</v>
      </c>
      <c r="P544" s="741"/>
      <c r="Q544" s="741"/>
      <c r="R544" s="754"/>
      <c r="S544" s="742"/>
    </row>
    <row r="545" spans="1:19" ht="14.4" customHeight="1" x14ac:dyDescent="0.3">
      <c r="A545" s="737" t="s">
        <v>4147</v>
      </c>
      <c r="B545" s="738" t="s">
        <v>4148</v>
      </c>
      <c r="C545" s="738" t="s">
        <v>574</v>
      </c>
      <c r="D545" s="738" t="s">
        <v>2245</v>
      </c>
      <c r="E545" s="738" t="s">
        <v>4144</v>
      </c>
      <c r="F545" s="738" t="s">
        <v>4199</v>
      </c>
      <c r="G545" s="738" t="s">
        <v>4200</v>
      </c>
      <c r="H545" s="741">
        <v>1</v>
      </c>
      <c r="I545" s="741">
        <v>235</v>
      </c>
      <c r="J545" s="738">
        <v>3.1208499335989376E-2</v>
      </c>
      <c r="K545" s="738">
        <v>235</v>
      </c>
      <c r="L545" s="741">
        <v>30</v>
      </c>
      <c r="M545" s="741">
        <v>7530</v>
      </c>
      <c r="N545" s="738">
        <v>1</v>
      </c>
      <c r="O545" s="738">
        <v>251</v>
      </c>
      <c r="P545" s="741">
        <v>53</v>
      </c>
      <c r="Q545" s="741">
        <v>13303</v>
      </c>
      <c r="R545" s="754">
        <v>1.7666666666666666</v>
      </c>
      <c r="S545" s="742">
        <v>251</v>
      </c>
    </row>
    <row r="546" spans="1:19" ht="14.4" customHeight="1" x14ac:dyDescent="0.3">
      <c r="A546" s="737" t="s">
        <v>4147</v>
      </c>
      <c r="B546" s="738" t="s">
        <v>4148</v>
      </c>
      <c r="C546" s="738" t="s">
        <v>574</v>
      </c>
      <c r="D546" s="738" t="s">
        <v>2245</v>
      </c>
      <c r="E546" s="738" t="s">
        <v>4144</v>
      </c>
      <c r="F546" s="738" t="s">
        <v>4225</v>
      </c>
      <c r="G546" s="738" t="s">
        <v>4226</v>
      </c>
      <c r="H546" s="741">
        <v>1</v>
      </c>
      <c r="I546" s="741">
        <v>118</v>
      </c>
      <c r="J546" s="738">
        <v>1.3772175536881419E-2</v>
      </c>
      <c r="K546" s="738">
        <v>118</v>
      </c>
      <c r="L546" s="741">
        <v>68</v>
      </c>
      <c r="M546" s="741">
        <v>8568</v>
      </c>
      <c r="N546" s="738">
        <v>1</v>
      </c>
      <c r="O546" s="738">
        <v>126</v>
      </c>
      <c r="P546" s="741">
        <v>250</v>
      </c>
      <c r="Q546" s="741">
        <v>31500</v>
      </c>
      <c r="R546" s="754">
        <v>3.6764705882352939</v>
      </c>
      <c r="S546" s="742">
        <v>126</v>
      </c>
    </row>
    <row r="547" spans="1:19" ht="14.4" customHeight="1" x14ac:dyDescent="0.3">
      <c r="A547" s="737" t="s">
        <v>4147</v>
      </c>
      <c r="B547" s="738" t="s">
        <v>4148</v>
      </c>
      <c r="C547" s="738" t="s">
        <v>574</v>
      </c>
      <c r="D547" s="738" t="s">
        <v>2245</v>
      </c>
      <c r="E547" s="738" t="s">
        <v>4144</v>
      </c>
      <c r="F547" s="738" t="s">
        <v>4229</v>
      </c>
      <c r="G547" s="738" t="s">
        <v>4230</v>
      </c>
      <c r="H547" s="741"/>
      <c r="I547" s="741"/>
      <c r="J547" s="738"/>
      <c r="K547" s="738"/>
      <c r="L547" s="741">
        <v>60</v>
      </c>
      <c r="M547" s="741">
        <v>29700</v>
      </c>
      <c r="N547" s="738">
        <v>1</v>
      </c>
      <c r="O547" s="738">
        <v>495</v>
      </c>
      <c r="P547" s="741">
        <v>118</v>
      </c>
      <c r="Q547" s="741">
        <v>58410</v>
      </c>
      <c r="R547" s="754">
        <v>1.9666666666666666</v>
      </c>
      <c r="S547" s="742">
        <v>495</v>
      </c>
    </row>
    <row r="548" spans="1:19" ht="14.4" customHeight="1" x14ac:dyDescent="0.3">
      <c r="A548" s="737" t="s">
        <v>4147</v>
      </c>
      <c r="B548" s="738" t="s">
        <v>4148</v>
      </c>
      <c r="C548" s="738" t="s">
        <v>574</v>
      </c>
      <c r="D548" s="738" t="s">
        <v>2245</v>
      </c>
      <c r="E548" s="738" t="s">
        <v>4144</v>
      </c>
      <c r="F548" s="738" t="s">
        <v>4231</v>
      </c>
      <c r="G548" s="738" t="s">
        <v>4230</v>
      </c>
      <c r="H548" s="741">
        <v>1</v>
      </c>
      <c r="I548" s="741">
        <v>559</v>
      </c>
      <c r="J548" s="738"/>
      <c r="K548" s="738">
        <v>559</v>
      </c>
      <c r="L548" s="741"/>
      <c r="M548" s="741"/>
      <c r="N548" s="738"/>
      <c r="O548" s="738"/>
      <c r="P548" s="741"/>
      <c r="Q548" s="741"/>
      <c r="R548" s="754"/>
      <c r="S548" s="742"/>
    </row>
    <row r="549" spans="1:19" ht="14.4" customHeight="1" x14ac:dyDescent="0.3">
      <c r="A549" s="737" t="s">
        <v>4147</v>
      </c>
      <c r="B549" s="738" t="s">
        <v>4148</v>
      </c>
      <c r="C549" s="738" t="s">
        <v>574</v>
      </c>
      <c r="D549" s="738" t="s">
        <v>2245</v>
      </c>
      <c r="E549" s="738" t="s">
        <v>4144</v>
      </c>
      <c r="F549" s="738" t="s">
        <v>4240</v>
      </c>
      <c r="G549" s="738" t="s">
        <v>4241</v>
      </c>
      <c r="H549" s="741"/>
      <c r="I549" s="741"/>
      <c r="J549" s="738"/>
      <c r="K549" s="738"/>
      <c r="L549" s="741">
        <v>1</v>
      </c>
      <c r="M549" s="741">
        <v>307</v>
      </c>
      <c r="N549" s="738">
        <v>1</v>
      </c>
      <c r="O549" s="738">
        <v>307</v>
      </c>
      <c r="P549" s="741"/>
      <c r="Q549" s="741"/>
      <c r="R549" s="754"/>
      <c r="S549" s="742"/>
    </row>
    <row r="550" spans="1:19" ht="14.4" customHeight="1" x14ac:dyDescent="0.3">
      <c r="A550" s="737" t="s">
        <v>4147</v>
      </c>
      <c r="B550" s="738" t="s">
        <v>4148</v>
      </c>
      <c r="C550" s="738" t="s">
        <v>574</v>
      </c>
      <c r="D550" s="738" t="s">
        <v>2245</v>
      </c>
      <c r="E550" s="738" t="s">
        <v>4144</v>
      </c>
      <c r="F550" s="738" t="s">
        <v>4242</v>
      </c>
      <c r="G550" s="738" t="s">
        <v>4241</v>
      </c>
      <c r="H550" s="741"/>
      <c r="I550" s="741"/>
      <c r="J550" s="738"/>
      <c r="K550" s="738"/>
      <c r="L550" s="741">
        <v>6</v>
      </c>
      <c r="M550" s="741">
        <v>2280</v>
      </c>
      <c r="N550" s="738">
        <v>1</v>
      </c>
      <c r="O550" s="738">
        <v>380</v>
      </c>
      <c r="P550" s="741"/>
      <c r="Q550" s="741"/>
      <c r="R550" s="754"/>
      <c r="S550" s="742"/>
    </row>
    <row r="551" spans="1:19" ht="14.4" customHeight="1" x14ac:dyDescent="0.3">
      <c r="A551" s="737" t="s">
        <v>4147</v>
      </c>
      <c r="B551" s="738" t="s">
        <v>4148</v>
      </c>
      <c r="C551" s="738" t="s">
        <v>574</v>
      </c>
      <c r="D551" s="738" t="s">
        <v>4139</v>
      </c>
      <c r="E551" s="738" t="s">
        <v>4144</v>
      </c>
      <c r="F551" s="738" t="s">
        <v>4199</v>
      </c>
      <c r="G551" s="738" t="s">
        <v>4200</v>
      </c>
      <c r="H551" s="741"/>
      <c r="I551" s="741"/>
      <c r="J551" s="738"/>
      <c r="K551" s="738"/>
      <c r="L551" s="741"/>
      <c r="M551" s="741"/>
      <c r="N551" s="738"/>
      <c r="O551" s="738"/>
      <c r="P551" s="741">
        <v>10</v>
      </c>
      <c r="Q551" s="741">
        <v>2510</v>
      </c>
      <c r="R551" s="754"/>
      <c r="S551" s="742">
        <v>251</v>
      </c>
    </row>
    <row r="552" spans="1:19" ht="14.4" customHeight="1" x14ac:dyDescent="0.3">
      <c r="A552" s="737" t="s">
        <v>4147</v>
      </c>
      <c r="B552" s="738" t="s">
        <v>4148</v>
      </c>
      <c r="C552" s="738" t="s">
        <v>574</v>
      </c>
      <c r="D552" s="738" t="s">
        <v>4139</v>
      </c>
      <c r="E552" s="738" t="s">
        <v>4144</v>
      </c>
      <c r="F552" s="738" t="s">
        <v>4225</v>
      </c>
      <c r="G552" s="738" t="s">
        <v>4226</v>
      </c>
      <c r="H552" s="741"/>
      <c r="I552" s="741"/>
      <c r="J552" s="738"/>
      <c r="K552" s="738"/>
      <c r="L552" s="741"/>
      <c r="M552" s="741"/>
      <c r="N552" s="738"/>
      <c r="O552" s="738"/>
      <c r="P552" s="741">
        <v>27</v>
      </c>
      <c r="Q552" s="741">
        <v>3402</v>
      </c>
      <c r="R552" s="754"/>
      <c r="S552" s="742">
        <v>126</v>
      </c>
    </row>
    <row r="553" spans="1:19" ht="14.4" customHeight="1" x14ac:dyDescent="0.3">
      <c r="A553" s="737" t="s">
        <v>4147</v>
      </c>
      <c r="B553" s="738" t="s">
        <v>4148</v>
      </c>
      <c r="C553" s="738" t="s">
        <v>574</v>
      </c>
      <c r="D553" s="738" t="s">
        <v>4139</v>
      </c>
      <c r="E553" s="738" t="s">
        <v>4144</v>
      </c>
      <c r="F553" s="738" t="s">
        <v>4231</v>
      </c>
      <c r="G553" s="738" t="s">
        <v>4230</v>
      </c>
      <c r="H553" s="741"/>
      <c r="I553" s="741"/>
      <c r="J553" s="738"/>
      <c r="K553" s="738"/>
      <c r="L553" s="741"/>
      <c r="M553" s="741"/>
      <c r="N553" s="738"/>
      <c r="O553" s="738"/>
      <c r="P553" s="741">
        <v>1</v>
      </c>
      <c r="Q553" s="741">
        <v>568</v>
      </c>
      <c r="R553" s="754"/>
      <c r="S553" s="742">
        <v>568</v>
      </c>
    </row>
    <row r="554" spans="1:19" ht="14.4" customHeight="1" x14ac:dyDescent="0.3">
      <c r="A554" s="737" t="s">
        <v>4147</v>
      </c>
      <c r="B554" s="738" t="s">
        <v>4148</v>
      </c>
      <c r="C554" s="738" t="s">
        <v>574</v>
      </c>
      <c r="D554" s="738" t="s">
        <v>4139</v>
      </c>
      <c r="E554" s="738" t="s">
        <v>4144</v>
      </c>
      <c r="F554" s="738" t="s">
        <v>4240</v>
      </c>
      <c r="G554" s="738" t="s">
        <v>4241</v>
      </c>
      <c r="H554" s="741"/>
      <c r="I554" s="741"/>
      <c r="J554" s="738"/>
      <c r="K554" s="738"/>
      <c r="L554" s="741"/>
      <c r="M554" s="741"/>
      <c r="N554" s="738"/>
      <c r="O554" s="738"/>
      <c r="P554" s="741">
        <v>1</v>
      </c>
      <c r="Q554" s="741">
        <v>307</v>
      </c>
      <c r="R554" s="754"/>
      <c r="S554" s="742">
        <v>307</v>
      </c>
    </row>
    <row r="555" spans="1:19" ht="14.4" customHeight="1" x14ac:dyDescent="0.3">
      <c r="A555" s="737" t="s">
        <v>4147</v>
      </c>
      <c r="B555" s="738" t="s">
        <v>4148</v>
      </c>
      <c r="C555" s="738" t="s">
        <v>574</v>
      </c>
      <c r="D555" s="738" t="s">
        <v>4139</v>
      </c>
      <c r="E555" s="738" t="s">
        <v>4144</v>
      </c>
      <c r="F555" s="738" t="s">
        <v>4242</v>
      </c>
      <c r="G555" s="738" t="s">
        <v>4241</v>
      </c>
      <c r="H555" s="741"/>
      <c r="I555" s="741"/>
      <c r="J555" s="738"/>
      <c r="K555" s="738"/>
      <c r="L555" s="741"/>
      <c r="M555" s="741"/>
      <c r="N555" s="738"/>
      <c r="O555" s="738"/>
      <c r="P555" s="741">
        <v>10</v>
      </c>
      <c r="Q555" s="741">
        <v>3800</v>
      </c>
      <c r="R555" s="754"/>
      <c r="S555" s="742">
        <v>380</v>
      </c>
    </row>
    <row r="556" spans="1:19" ht="14.4" customHeight="1" x14ac:dyDescent="0.3">
      <c r="A556" s="737" t="s">
        <v>4147</v>
      </c>
      <c r="B556" s="738" t="s">
        <v>4148</v>
      </c>
      <c r="C556" s="738" t="s">
        <v>574</v>
      </c>
      <c r="D556" s="738" t="s">
        <v>4140</v>
      </c>
      <c r="E556" s="738" t="s">
        <v>4144</v>
      </c>
      <c r="F556" s="738" t="s">
        <v>4199</v>
      </c>
      <c r="G556" s="738" t="s">
        <v>4200</v>
      </c>
      <c r="H556" s="741"/>
      <c r="I556" s="741"/>
      <c r="J556" s="738"/>
      <c r="K556" s="738"/>
      <c r="L556" s="741"/>
      <c r="M556" s="741"/>
      <c r="N556" s="738"/>
      <c r="O556" s="738"/>
      <c r="P556" s="741">
        <v>2</v>
      </c>
      <c r="Q556" s="741">
        <v>502</v>
      </c>
      <c r="R556" s="754"/>
      <c r="S556" s="742">
        <v>251</v>
      </c>
    </row>
    <row r="557" spans="1:19" ht="14.4" customHeight="1" x14ac:dyDescent="0.3">
      <c r="A557" s="737" t="s">
        <v>4147</v>
      </c>
      <c r="B557" s="738" t="s">
        <v>4148</v>
      </c>
      <c r="C557" s="738" t="s">
        <v>574</v>
      </c>
      <c r="D557" s="738" t="s">
        <v>4140</v>
      </c>
      <c r="E557" s="738" t="s">
        <v>4144</v>
      </c>
      <c r="F557" s="738" t="s">
        <v>4225</v>
      </c>
      <c r="G557" s="738" t="s">
        <v>4226</v>
      </c>
      <c r="H557" s="741"/>
      <c r="I557" s="741"/>
      <c r="J557" s="738"/>
      <c r="K557" s="738"/>
      <c r="L557" s="741"/>
      <c r="M557" s="741"/>
      <c r="N557" s="738"/>
      <c r="O557" s="738"/>
      <c r="P557" s="741">
        <v>2</v>
      </c>
      <c r="Q557" s="741">
        <v>252</v>
      </c>
      <c r="R557" s="754"/>
      <c r="S557" s="742">
        <v>126</v>
      </c>
    </row>
    <row r="558" spans="1:19" ht="14.4" customHeight="1" x14ac:dyDescent="0.3">
      <c r="A558" s="737" t="s">
        <v>4147</v>
      </c>
      <c r="B558" s="738" t="s">
        <v>4148</v>
      </c>
      <c r="C558" s="738" t="s">
        <v>574</v>
      </c>
      <c r="D558" s="738" t="s">
        <v>4140</v>
      </c>
      <c r="E558" s="738" t="s">
        <v>4144</v>
      </c>
      <c r="F558" s="738" t="s">
        <v>4240</v>
      </c>
      <c r="G558" s="738" t="s">
        <v>4241</v>
      </c>
      <c r="H558" s="741"/>
      <c r="I558" s="741"/>
      <c r="J558" s="738"/>
      <c r="K558" s="738"/>
      <c r="L558" s="741"/>
      <c r="M558" s="741"/>
      <c r="N558" s="738"/>
      <c r="O558" s="738"/>
      <c r="P558" s="741">
        <v>2</v>
      </c>
      <c r="Q558" s="741">
        <v>614</v>
      </c>
      <c r="R558" s="754"/>
      <c r="S558" s="742">
        <v>307</v>
      </c>
    </row>
    <row r="559" spans="1:19" ht="14.4" customHeight="1" x14ac:dyDescent="0.3">
      <c r="A559" s="737" t="s">
        <v>4147</v>
      </c>
      <c r="B559" s="738" t="s">
        <v>4148</v>
      </c>
      <c r="C559" s="738" t="s">
        <v>574</v>
      </c>
      <c r="D559" s="738" t="s">
        <v>4141</v>
      </c>
      <c r="E559" s="738" t="s">
        <v>4144</v>
      </c>
      <c r="F559" s="738" t="s">
        <v>4199</v>
      </c>
      <c r="G559" s="738" t="s">
        <v>4200</v>
      </c>
      <c r="H559" s="741"/>
      <c r="I559" s="741"/>
      <c r="J559" s="738"/>
      <c r="K559" s="738"/>
      <c r="L559" s="741">
        <v>1</v>
      </c>
      <c r="M559" s="741">
        <v>251</v>
      </c>
      <c r="N559" s="738">
        <v>1</v>
      </c>
      <c r="O559" s="738">
        <v>251</v>
      </c>
      <c r="P559" s="741"/>
      <c r="Q559" s="741"/>
      <c r="R559" s="754"/>
      <c r="S559" s="742"/>
    </row>
    <row r="560" spans="1:19" ht="14.4" customHeight="1" x14ac:dyDescent="0.3">
      <c r="A560" s="737" t="s">
        <v>4147</v>
      </c>
      <c r="B560" s="738" t="s">
        <v>4148</v>
      </c>
      <c r="C560" s="738" t="s">
        <v>574</v>
      </c>
      <c r="D560" s="738" t="s">
        <v>4141</v>
      </c>
      <c r="E560" s="738" t="s">
        <v>4144</v>
      </c>
      <c r="F560" s="738" t="s">
        <v>4225</v>
      </c>
      <c r="G560" s="738" t="s">
        <v>4226</v>
      </c>
      <c r="H560" s="741"/>
      <c r="I560" s="741"/>
      <c r="J560" s="738"/>
      <c r="K560" s="738"/>
      <c r="L560" s="741">
        <v>2</v>
      </c>
      <c r="M560" s="741">
        <v>252</v>
      </c>
      <c r="N560" s="738">
        <v>1</v>
      </c>
      <c r="O560" s="738">
        <v>126</v>
      </c>
      <c r="P560" s="741"/>
      <c r="Q560" s="741"/>
      <c r="R560" s="754"/>
      <c r="S560" s="742"/>
    </row>
    <row r="561" spans="1:19" ht="14.4" customHeight="1" x14ac:dyDescent="0.3">
      <c r="A561" s="737" t="s">
        <v>4147</v>
      </c>
      <c r="B561" s="738" t="s">
        <v>4148</v>
      </c>
      <c r="C561" s="738" t="s">
        <v>574</v>
      </c>
      <c r="D561" s="738" t="s">
        <v>4141</v>
      </c>
      <c r="E561" s="738" t="s">
        <v>4144</v>
      </c>
      <c r="F561" s="738" t="s">
        <v>4242</v>
      </c>
      <c r="G561" s="738" t="s">
        <v>4241</v>
      </c>
      <c r="H561" s="741"/>
      <c r="I561" s="741"/>
      <c r="J561" s="738"/>
      <c r="K561" s="738"/>
      <c r="L561" s="741">
        <v>4</v>
      </c>
      <c r="M561" s="741">
        <v>1520</v>
      </c>
      <c r="N561" s="738">
        <v>1</v>
      </c>
      <c r="O561" s="738">
        <v>380</v>
      </c>
      <c r="P561" s="741"/>
      <c r="Q561" s="741"/>
      <c r="R561" s="754"/>
      <c r="S561" s="742"/>
    </row>
    <row r="562" spans="1:19" ht="14.4" customHeight="1" x14ac:dyDescent="0.3">
      <c r="A562" s="737" t="s">
        <v>4147</v>
      </c>
      <c r="B562" s="738" t="s">
        <v>4148</v>
      </c>
      <c r="C562" s="738" t="s">
        <v>574</v>
      </c>
      <c r="D562" s="738" t="s">
        <v>4128</v>
      </c>
      <c r="E562" s="738" t="s">
        <v>4144</v>
      </c>
      <c r="F562" s="738" t="s">
        <v>4225</v>
      </c>
      <c r="G562" s="738" t="s">
        <v>4226</v>
      </c>
      <c r="H562" s="741"/>
      <c r="I562" s="741"/>
      <c r="J562" s="738"/>
      <c r="K562" s="738"/>
      <c r="L562" s="741"/>
      <c r="M562" s="741"/>
      <c r="N562" s="738"/>
      <c r="O562" s="738"/>
      <c r="P562" s="741">
        <v>4</v>
      </c>
      <c r="Q562" s="741">
        <v>504</v>
      </c>
      <c r="R562" s="754"/>
      <c r="S562" s="742">
        <v>126</v>
      </c>
    </row>
    <row r="563" spans="1:19" ht="14.4" customHeight="1" x14ac:dyDescent="0.3">
      <c r="A563" s="737" t="s">
        <v>4147</v>
      </c>
      <c r="B563" s="738" t="s">
        <v>4148</v>
      </c>
      <c r="C563" s="738" t="s">
        <v>574</v>
      </c>
      <c r="D563" s="738" t="s">
        <v>4128</v>
      </c>
      <c r="E563" s="738" t="s">
        <v>4144</v>
      </c>
      <c r="F563" s="738" t="s">
        <v>4231</v>
      </c>
      <c r="G563" s="738" t="s">
        <v>4230</v>
      </c>
      <c r="H563" s="741"/>
      <c r="I563" s="741"/>
      <c r="J563" s="738"/>
      <c r="K563" s="738"/>
      <c r="L563" s="741"/>
      <c r="M563" s="741"/>
      <c r="N563" s="738"/>
      <c r="O563" s="738"/>
      <c r="P563" s="741">
        <v>1</v>
      </c>
      <c r="Q563" s="741">
        <v>568</v>
      </c>
      <c r="R563" s="754"/>
      <c r="S563" s="742">
        <v>568</v>
      </c>
    </row>
    <row r="564" spans="1:19" ht="14.4" customHeight="1" x14ac:dyDescent="0.3">
      <c r="A564" s="737" t="s">
        <v>4147</v>
      </c>
      <c r="B564" s="738" t="s">
        <v>4148</v>
      </c>
      <c r="C564" s="738" t="s">
        <v>577</v>
      </c>
      <c r="D564" s="738" t="s">
        <v>2215</v>
      </c>
      <c r="E564" s="738" t="s">
        <v>4144</v>
      </c>
      <c r="F564" s="738" t="s">
        <v>4199</v>
      </c>
      <c r="G564" s="738" t="s">
        <v>4200</v>
      </c>
      <c r="H564" s="741"/>
      <c r="I564" s="741"/>
      <c r="J564" s="738"/>
      <c r="K564" s="738"/>
      <c r="L564" s="741">
        <v>1</v>
      </c>
      <c r="M564" s="741">
        <v>251</v>
      </c>
      <c r="N564" s="738">
        <v>1</v>
      </c>
      <c r="O564" s="738">
        <v>251</v>
      </c>
      <c r="P564" s="741"/>
      <c r="Q564" s="741"/>
      <c r="R564" s="754"/>
      <c r="S564" s="742"/>
    </row>
    <row r="565" spans="1:19" ht="14.4" customHeight="1" x14ac:dyDescent="0.3">
      <c r="A565" s="737" t="s">
        <v>4147</v>
      </c>
      <c r="B565" s="738" t="s">
        <v>4148</v>
      </c>
      <c r="C565" s="738" t="s">
        <v>577</v>
      </c>
      <c r="D565" s="738" t="s">
        <v>2215</v>
      </c>
      <c r="E565" s="738" t="s">
        <v>4144</v>
      </c>
      <c r="F565" s="738" t="s">
        <v>4225</v>
      </c>
      <c r="G565" s="738" t="s">
        <v>4226</v>
      </c>
      <c r="H565" s="741"/>
      <c r="I565" s="741"/>
      <c r="J565" s="738"/>
      <c r="K565" s="738"/>
      <c r="L565" s="741">
        <v>16</v>
      </c>
      <c r="M565" s="741">
        <v>2016</v>
      </c>
      <c r="N565" s="738">
        <v>1</v>
      </c>
      <c r="O565" s="738">
        <v>126</v>
      </c>
      <c r="P565" s="741"/>
      <c r="Q565" s="741"/>
      <c r="R565" s="754"/>
      <c r="S565" s="742"/>
    </row>
    <row r="566" spans="1:19" ht="14.4" customHeight="1" x14ac:dyDescent="0.3">
      <c r="A566" s="737" t="s">
        <v>4147</v>
      </c>
      <c r="B566" s="738" t="s">
        <v>4148</v>
      </c>
      <c r="C566" s="738" t="s">
        <v>577</v>
      </c>
      <c r="D566" s="738" t="s">
        <v>2215</v>
      </c>
      <c r="E566" s="738" t="s">
        <v>4144</v>
      </c>
      <c r="F566" s="738" t="s">
        <v>4240</v>
      </c>
      <c r="G566" s="738" t="s">
        <v>4241</v>
      </c>
      <c r="H566" s="741"/>
      <c r="I566" s="741"/>
      <c r="J566" s="738"/>
      <c r="K566" s="738"/>
      <c r="L566" s="741">
        <v>4</v>
      </c>
      <c r="M566" s="741">
        <v>1228</v>
      </c>
      <c r="N566" s="738">
        <v>1</v>
      </c>
      <c r="O566" s="738">
        <v>307</v>
      </c>
      <c r="P566" s="741"/>
      <c r="Q566" s="741"/>
      <c r="R566" s="754"/>
      <c r="S566" s="742"/>
    </row>
    <row r="567" spans="1:19" ht="14.4" customHeight="1" x14ac:dyDescent="0.3">
      <c r="A567" s="737" t="s">
        <v>4147</v>
      </c>
      <c r="B567" s="738" t="s">
        <v>4148</v>
      </c>
      <c r="C567" s="738" t="s">
        <v>577</v>
      </c>
      <c r="D567" s="738" t="s">
        <v>2215</v>
      </c>
      <c r="E567" s="738" t="s">
        <v>4144</v>
      </c>
      <c r="F567" s="738" t="s">
        <v>4242</v>
      </c>
      <c r="G567" s="738" t="s">
        <v>4241</v>
      </c>
      <c r="H567" s="741"/>
      <c r="I567" s="741"/>
      <c r="J567" s="738"/>
      <c r="K567" s="738"/>
      <c r="L567" s="741">
        <v>3</v>
      </c>
      <c r="M567" s="741">
        <v>1140</v>
      </c>
      <c r="N567" s="738">
        <v>1</v>
      </c>
      <c r="O567" s="738">
        <v>380</v>
      </c>
      <c r="P567" s="741"/>
      <c r="Q567" s="741"/>
      <c r="R567" s="754"/>
      <c r="S567" s="742"/>
    </row>
    <row r="568" spans="1:19" ht="14.4" customHeight="1" x14ac:dyDescent="0.3">
      <c r="A568" s="737" t="s">
        <v>4147</v>
      </c>
      <c r="B568" s="738" t="s">
        <v>4148</v>
      </c>
      <c r="C568" s="738" t="s">
        <v>577</v>
      </c>
      <c r="D568" s="738" t="s">
        <v>2216</v>
      </c>
      <c r="E568" s="738" t="s">
        <v>4144</v>
      </c>
      <c r="F568" s="738" t="s">
        <v>4199</v>
      </c>
      <c r="G568" s="738" t="s">
        <v>4200</v>
      </c>
      <c r="H568" s="741">
        <v>3</v>
      </c>
      <c r="I568" s="741">
        <v>705</v>
      </c>
      <c r="J568" s="738"/>
      <c r="K568" s="738">
        <v>235</v>
      </c>
      <c r="L568" s="741"/>
      <c r="M568" s="741"/>
      <c r="N568" s="738"/>
      <c r="O568" s="738"/>
      <c r="P568" s="741"/>
      <c r="Q568" s="741"/>
      <c r="R568" s="754"/>
      <c r="S568" s="742"/>
    </row>
    <row r="569" spans="1:19" ht="14.4" customHeight="1" x14ac:dyDescent="0.3">
      <c r="A569" s="737" t="s">
        <v>4147</v>
      </c>
      <c r="B569" s="738" t="s">
        <v>4148</v>
      </c>
      <c r="C569" s="738" t="s">
        <v>577</v>
      </c>
      <c r="D569" s="738" t="s">
        <v>2216</v>
      </c>
      <c r="E569" s="738" t="s">
        <v>4144</v>
      </c>
      <c r="F569" s="738" t="s">
        <v>4238</v>
      </c>
      <c r="G569" s="738" t="s">
        <v>4239</v>
      </c>
      <c r="H569" s="741">
        <v>4</v>
      </c>
      <c r="I569" s="741">
        <v>340</v>
      </c>
      <c r="J569" s="738"/>
      <c r="K569" s="738">
        <v>85</v>
      </c>
      <c r="L569" s="741"/>
      <c r="M569" s="741"/>
      <c r="N569" s="738"/>
      <c r="O569" s="738"/>
      <c r="P569" s="741"/>
      <c r="Q569" s="741"/>
      <c r="R569" s="754"/>
      <c r="S569" s="742"/>
    </row>
    <row r="570" spans="1:19" ht="14.4" customHeight="1" x14ac:dyDescent="0.3">
      <c r="A570" s="737" t="s">
        <v>4147</v>
      </c>
      <c r="B570" s="738" t="s">
        <v>4148</v>
      </c>
      <c r="C570" s="738" t="s">
        <v>577</v>
      </c>
      <c r="D570" s="738" t="s">
        <v>2216</v>
      </c>
      <c r="E570" s="738" t="s">
        <v>4144</v>
      </c>
      <c r="F570" s="738" t="s">
        <v>4209</v>
      </c>
      <c r="G570" s="738" t="s">
        <v>4210</v>
      </c>
      <c r="H570" s="741">
        <v>5</v>
      </c>
      <c r="I570" s="741">
        <v>570</v>
      </c>
      <c r="J570" s="738"/>
      <c r="K570" s="738">
        <v>114</v>
      </c>
      <c r="L570" s="741"/>
      <c r="M570" s="741"/>
      <c r="N570" s="738"/>
      <c r="O570" s="738"/>
      <c r="P570" s="741"/>
      <c r="Q570" s="741"/>
      <c r="R570" s="754"/>
      <c r="S570" s="742"/>
    </row>
    <row r="571" spans="1:19" ht="14.4" customHeight="1" x14ac:dyDescent="0.3">
      <c r="A571" s="737" t="s">
        <v>4147</v>
      </c>
      <c r="B571" s="738" t="s">
        <v>4148</v>
      </c>
      <c r="C571" s="738" t="s">
        <v>577</v>
      </c>
      <c r="D571" s="738" t="s">
        <v>2216</v>
      </c>
      <c r="E571" s="738" t="s">
        <v>4144</v>
      </c>
      <c r="F571" s="738" t="s">
        <v>4242</v>
      </c>
      <c r="G571" s="738" t="s">
        <v>4241</v>
      </c>
      <c r="H571" s="741">
        <v>4</v>
      </c>
      <c r="I571" s="741">
        <v>1484</v>
      </c>
      <c r="J571" s="738"/>
      <c r="K571" s="738">
        <v>371</v>
      </c>
      <c r="L571" s="741"/>
      <c r="M571" s="741"/>
      <c r="N571" s="738"/>
      <c r="O571" s="738"/>
      <c r="P571" s="741"/>
      <c r="Q571" s="741"/>
      <c r="R571" s="754"/>
      <c r="S571" s="742"/>
    </row>
    <row r="572" spans="1:19" ht="14.4" customHeight="1" x14ac:dyDescent="0.3">
      <c r="A572" s="737" t="s">
        <v>4147</v>
      </c>
      <c r="B572" s="738" t="s">
        <v>4148</v>
      </c>
      <c r="C572" s="738" t="s">
        <v>577</v>
      </c>
      <c r="D572" s="738" t="s">
        <v>4103</v>
      </c>
      <c r="E572" s="738" t="s">
        <v>4144</v>
      </c>
      <c r="F572" s="738" t="s">
        <v>4199</v>
      </c>
      <c r="G572" s="738" t="s">
        <v>4200</v>
      </c>
      <c r="H572" s="741"/>
      <c r="I572" s="741"/>
      <c r="J572" s="738"/>
      <c r="K572" s="738"/>
      <c r="L572" s="741"/>
      <c r="M572" s="741"/>
      <c r="N572" s="738"/>
      <c r="O572" s="738"/>
      <c r="P572" s="741">
        <v>1</v>
      </c>
      <c r="Q572" s="741">
        <v>251</v>
      </c>
      <c r="R572" s="754"/>
      <c r="S572" s="742">
        <v>251</v>
      </c>
    </row>
    <row r="573" spans="1:19" ht="14.4" customHeight="1" x14ac:dyDescent="0.3">
      <c r="A573" s="737" t="s">
        <v>4147</v>
      </c>
      <c r="B573" s="738" t="s">
        <v>4148</v>
      </c>
      <c r="C573" s="738" t="s">
        <v>577</v>
      </c>
      <c r="D573" s="738" t="s">
        <v>4103</v>
      </c>
      <c r="E573" s="738" t="s">
        <v>4144</v>
      </c>
      <c r="F573" s="738" t="s">
        <v>4225</v>
      </c>
      <c r="G573" s="738" t="s">
        <v>4226</v>
      </c>
      <c r="H573" s="741"/>
      <c r="I573" s="741"/>
      <c r="J573" s="738"/>
      <c r="K573" s="738"/>
      <c r="L573" s="741"/>
      <c r="M573" s="741"/>
      <c r="N573" s="738"/>
      <c r="O573" s="738"/>
      <c r="P573" s="741">
        <v>4</v>
      </c>
      <c r="Q573" s="741">
        <v>504</v>
      </c>
      <c r="R573" s="754"/>
      <c r="S573" s="742">
        <v>126</v>
      </c>
    </row>
    <row r="574" spans="1:19" ht="14.4" customHeight="1" x14ac:dyDescent="0.3">
      <c r="A574" s="737" t="s">
        <v>4147</v>
      </c>
      <c r="B574" s="738" t="s">
        <v>4148</v>
      </c>
      <c r="C574" s="738" t="s">
        <v>577</v>
      </c>
      <c r="D574" s="738" t="s">
        <v>4103</v>
      </c>
      <c r="E574" s="738" t="s">
        <v>4144</v>
      </c>
      <c r="F574" s="738" t="s">
        <v>4231</v>
      </c>
      <c r="G574" s="738" t="s">
        <v>4230</v>
      </c>
      <c r="H574" s="741"/>
      <c r="I574" s="741"/>
      <c r="J574" s="738"/>
      <c r="K574" s="738"/>
      <c r="L574" s="741"/>
      <c r="M574" s="741"/>
      <c r="N574" s="738"/>
      <c r="O574" s="738"/>
      <c r="P574" s="741">
        <v>3</v>
      </c>
      <c r="Q574" s="741">
        <v>1704</v>
      </c>
      <c r="R574" s="754"/>
      <c r="S574" s="742">
        <v>568</v>
      </c>
    </row>
    <row r="575" spans="1:19" ht="14.4" customHeight="1" x14ac:dyDescent="0.3">
      <c r="A575" s="737" t="s">
        <v>4147</v>
      </c>
      <c r="B575" s="738" t="s">
        <v>4148</v>
      </c>
      <c r="C575" s="738" t="s">
        <v>577</v>
      </c>
      <c r="D575" s="738" t="s">
        <v>4103</v>
      </c>
      <c r="E575" s="738" t="s">
        <v>4144</v>
      </c>
      <c r="F575" s="738" t="s">
        <v>4242</v>
      </c>
      <c r="G575" s="738" t="s">
        <v>4241</v>
      </c>
      <c r="H575" s="741"/>
      <c r="I575" s="741"/>
      <c r="J575" s="738"/>
      <c r="K575" s="738"/>
      <c r="L575" s="741"/>
      <c r="M575" s="741"/>
      <c r="N575" s="738"/>
      <c r="O575" s="738"/>
      <c r="P575" s="741">
        <v>2</v>
      </c>
      <c r="Q575" s="741">
        <v>760</v>
      </c>
      <c r="R575" s="754"/>
      <c r="S575" s="742">
        <v>380</v>
      </c>
    </row>
    <row r="576" spans="1:19" ht="14.4" customHeight="1" x14ac:dyDescent="0.3">
      <c r="A576" s="737" t="s">
        <v>4147</v>
      </c>
      <c r="B576" s="738" t="s">
        <v>4148</v>
      </c>
      <c r="C576" s="738" t="s">
        <v>577</v>
      </c>
      <c r="D576" s="738" t="s">
        <v>2218</v>
      </c>
      <c r="E576" s="738" t="s">
        <v>4144</v>
      </c>
      <c r="F576" s="738" t="s">
        <v>4199</v>
      </c>
      <c r="G576" s="738" t="s">
        <v>4200</v>
      </c>
      <c r="H576" s="741">
        <v>4</v>
      </c>
      <c r="I576" s="741">
        <v>940</v>
      </c>
      <c r="J576" s="738"/>
      <c r="K576" s="738">
        <v>235</v>
      </c>
      <c r="L576" s="741"/>
      <c r="M576" s="741"/>
      <c r="N576" s="738"/>
      <c r="O576" s="738"/>
      <c r="P576" s="741"/>
      <c r="Q576" s="741"/>
      <c r="R576" s="754"/>
      <c r="S576" s="742"/>
    </row>
    <row r="577" spans="1:19" ht="14.4" customHeight="1" x14ac:dyDescent="0.3">
      <c r="A577" s="737" t="s">
        <v>4147</v>
      </c>
      <c r="B577" s="738" t="s">
        <v>4148</v>
      </c>
      <c r="C577" s="738" t="s">
        <v>577</v>
      </c>
      <c r="D577" s="738" t="s">
        <v>2218</v>
      </c>
      <c r="E577" s="738" t="s">
        <v>4144</v>
      </c>
      <c r="F577" s="738" t="s">
        <v>4225</v>
      </c>
      <c r="G577" s="738" t="s">
        <v>4226</v>
      </c>
      <c r="H577" s="741">
        <v>7</v>
      </c>
      <c r="I577" s="741">
        <v>826</v>
      </c>
      <c r="J577" s="738"/>
      <c r="K577" s="738">
        <v>118</v>
      </c>
      <c r="L577" s="741"/>
      <c r="M577" s="741"/>
      <c r="N577" s="738"/>
      <c r="O577" s="738"/>
      <c r="P577" s="741"/>
      <c r="Q577" s="741"/>
      <c r="R577" s="754"/>
      <c r="S577" s="742"/>
    </row>
    <row r="578" spans="1:19" ht="14.4" customHeight="1" x14ac:dyDescent="0.3">
      <c r="A578" s="737" t="s">
        <v>4147</v>
      </c>
      <c r="B578" s="738" t="s">
        <v>4148</v>
      </c>
      <c r="C578" s="738" t="s">
        <v>577</v>
      </c>
      <c r="D578" s="738" t="s">
        <v>2218</v>
      </c>
      <c r="E578" s="738" t="s">
        <v>4144</v>
      </c>
      <c r="F578" s="738" t="s">
        <v>4231</v>
      </c>
      <c r="G578" s="738" t="s">
        <v>4230</v>
      </c>
      <c r="H578" s="741">
        <v>12</v>
      </c>
      <c r="I578" s="741">
        <v>6708</v>
      </c>
      <c r="J578" s="738"/>
      <c r="K578" s="738">
        <v>559</v>
      </c>
      <c r="L578" s="741"/>
      <c r="M578" s="741"/>
      <c r="N578" s="738"/>
      <c r="O578" s="738"/>
      <c r="P578" s="741"/>
      <c r="Q578" s="741"/>
      <c r="R578" s="754"/>
      <c r="S578" s="742"/>
    </row>
    <row r="579" spans="1:19" ht="14.4" customHeight="1" x14ac:dyDescent="0.3">
      <c r="A579" s="737" t="s">
        <v>4147</v>
      </c>
      <c r="B579" s="738" t="s">
        <v>4148</v>
      </c>
      <c r="C579" s="738" t="s">
        <v>577</v>
      </c>
      <c r="D579" s="738" t="s">
        <v>2218</v>
      </c>
      <c r="E579" s="738" t="s">
        <v>4144</v>
      </c>
      <c r="F579" s="738" t="s">
        <v>4242</v>
      </c>
      <c r="G579" s="738" t="s">
        <v>4241</v>
      </c>
      <c r="H579" s="741">
        <v>6</v>
      </c>
      <c r="I579" s="741">
        <v>2226</v>
      </c>
      <c r="J579" s="738"/>
      <c r="K579" s="738">
        <v>371</v>
      </c>
      <c r="L579" s="741"/>
      <c r="M579" s="741"/>
      <c r="N579" s="738"/>
      <c r="O579" s="738"/>
      <c r="P579" s="741"/>
      <c r="Q579" s="741"/>
      <c r="R579" s="754"/>
      <c r="S579" s="742"/>
    </row>
    <row r="580" spans="1:19" ht="14.4" customHeight="1" x14ac:dyDescent="0.3">
      <c r="A580" s="737" t="s">
        <v>4147</v>
      </c>
      <c r="B580" s="738" t="s">
        <v>4148</v>
      </c>
      <c r="C580" s="738" t="s">
        <v>577</v>
      </c>
      <c r="D580" s="738" t="s">
        <v>2218</v>
      </c>
      <c r="E580" s="738" t="s">
        <v>4144</v>
      </c>
      <c r="F580" s="738" t="s">
        <v>4243</v>
      </c>
      <c r="G580" s="738" t="s">
        <v>4244</v>
      </c>
      <c r="H580" s="741">
        <v>3</v>
      </c>
      <c r="I580" s="741">
        <v>816</v>
      </c>
      <c r="J580" s="738"/>
      <c r="K580" s="738">
        <v>272</v>
      </c>
      <c r="L580" s="741"/>
      <c r="M580" s="741"/>
      <c r="N580" s="738"/>
      <c r="O580" s="738"/>
      <c r="P580" s="741"/>
      <c r="Q580" s="741"/>
      <c r="R580" s="754"/>
      <c r="S580" s="742"/>
    </row>
    <row r="581" spans="1:19" ht="14.4" customHeight="1" x14ac:dyDescent="0.3">
      <c r="A581" s="737" t="s">
        <v>4147</v>
      </c>
      <c r="B581" s="738" t="s">
        <v>4148</v>
      </c>
      <c r="C581" s="738" t="s">
        <v>577</v>
      </c>
      <c r="D581" s="738" t="s">
        <v>4105</v>
      </c>
      <c r="E581" s="738" t="s">
        <v>4144</v>
      </c>
      <c r="F581" s="738" t="s">
        <v>4199</v>
      </c>
      <c r="G581" s="738" t="s">
        <v>4200</v>
      </c>
      <c r="H581" s="741"/>
      <c r="I581" s="741"/>
      <c r="J581" s="738"/>
      <c r="K581" s="738"/>
      <c r="L581" s="741">
        <v>1</v>
      </c>
      <c r="M581" s="741">
        <v>251</v>
      </c>
      <c r="N581" s="738">
        <v>1</v>
      </c>
      <c r="O581" s="738">
        <v>251</v>
      </c>
      <c r="P581" s="741"/>
      <c r="Q581" s="741"/>
      <c r="R581" s="754"/>
      <c r="S581" s="742"/>
    </row>
    <row r="582" spans="1:19" ht="14.4" customHeight="1" x14ac:dyDescent="0.3">
      <c r="A582" s="737" t="s">
        <v>4147</v>
      </c>
      <c r="B582" s="738" t="s">
        <v>4148</v>
      </c>
      <c r="C582" s="738" t="s">
        <v>577</v>
      </c>
      <c r="D582" s="738" t="s">
        <v>4105</v>
      </c>
      <c r="E582" s="738" t="s">
        <v>4144</v>
      </c>
      <c r="F582" s="738" t="s">
        <v>4225</v>
      </c>
      <c r="G582" s="738" t="s">
        <v>4226</v>
      </c>
      <c r="H582" s="741"/>
      <c r="I582" s="741"/>
      <c r="J582" s="738"/>
      <c r="K582" s="738"/>
      <c r="L582" s="741">
        <v>1</v>
      </c>
      <c r="M582" s="741">
        <v>126</v>
      </c>
      <c r="N582" s="738">
        <v>1</v>
      </c>
      <c r="O582" s="738">
        <v>126</v>
      </c>
      <c r="P582" s="741"/>
      <c r="Q582" s="741"/>
      <c r="R582" s="754"/>
      <c r="S582" s="742"/>
    </row>
    <row r="583" spans="1:19" ht="14.4" customHeight="1" x14ac:dyDescent="0.3">
      <c r="A583" s="737" t="s">
        <v>4147</v>
      </c>
      <c r="B583" s="738" t="s">
        <v>4148</v>
      </c>
      <c r="C583" s="738" t="s">
        <v>577</v>
      </c>
      <c r="D583" s="738" t="s">
        <v>4105</v>
      </c>
      <c r="E583" s="738" t="s">
        <v>4144</v>
      </c>
      <c r="F583" s="738" t="s">
        <v>4242</v>
      </c>
      <c r="G583" s="738" t="s">
        <v>4241</v>
      </c>
      <c r="H583" s="741"/>
      <c r="I583" s="741"/>
      <c r="J583" s="738"/>
      <c r="K583" s="738"/>
      <c r="L583" s="741">
        <v>4</v>
      </c>
      <c r="M583" s="741">
        <v>1520</v>
      </c>
      <c r="N583" s="738">
        <v>1</v>
      </c>
      <c r="O583" s="738">
        <v>380</v>
      </c>
      <c r="P583" s="741"/>
      <c r="Q583" s="741"/>
      <c r="R583" s="754"/>
      <c r="S583" s="742"/>
    </row>
    <row r="584" spans="1:19" ht="14.4" customHeight="1" x14ac:dyDescent="0.3">
      <c r="A584" s="737" t="s">
        <v>4147</v>
      </c>
      <c r="B584" s="738" t="s">
        <v>4148</v>
      </c>
      <c r="C584" s="738" t="s">
        <v>577</v>
      </c>
      <c r="D584" s="738" t="s">
        <v>2220</v>
      </c>
      <c r="E584" s="738" t="s">
        <v>4144</v>
      </c>
      <c r="F584" s="738" t="s">
        <v>4199</v>
      </c>
      <c r="G584" s="738" t="s">
        <v>4200</v>
      </c>
      <c r="H584" s="741"/>
      <c r="I584" s="741"/>
      <c r="J584" s="738"/>
      <c r="K584" s="738"/>
      <c r="L584" s="741">
        <v>3</v>
      </c>
      <c r="M584" s="741">
        <v>753</v>
      </c>
      <c r="N584" s="738">
        <v>1</v>
      </c>
      <c r="O584" s="738">
        <v>251</v>
      </c>
      <c r="P584" s="741">
        <v>1</v>
      </c>
      <c r="Q584" s="741">
        <v>251</v>
      </c>
      <c r="R584" s="754">
        <v>0.33333333333333331</v>
      </c>
      <c r="S584" s="742">
        <v>251</v>
      </c>
    </row>
    <row r="585" spans="1:19" ht="14.4" customHeight="1" x14ac:dyDescent="0.3">
      <c r="A585" s="737" t="s">
        <v>4147</v>
      </c>
      <c r="B585" s="738" t="s">
        <v>4148</v>
      </c>
      <c r="C585" s="738" t="s">
        <v>577</v>
      </c>
      <c r="D585" s="738" t="s">
        <v>2220</v>
      </c>
      <c r="E585" s="738" t="s">
        <v>4144</v>
      </c>
      <c r="F585" s="738" t="s">
        <v>4225</v>
      </c>
      <c r="G585" s="738" t="s">
        <v>4226</v>
      </c>
      <c r="H585" s="741"/>
      <c r="I585" s="741"/>
      <c r="J585" s="738"/>
      <c r="K585" s="738"/>
      <c r="L585" s="741">
        <v>3</v>
      </c>
      <c r="M585" s="741">
        <v>378</v>
      </c>
      <c r="N585" s="738">
        <v>1</v>
      </c>
      <c r="O585" s="738">
        <v>126</v>
      </c>
      <c r="P585" s="741">
        <v>4</v>
      </c>
      <c r="Q585" s="741">
        <v>504</v>
      </c>
      <c r="R585" s="754">
        <v>1.3333333333333333</v>
      </c>
      <c r="S585" s="742">
        <v>126</v>
      </c>
    </row>
    <row r="586" spans="1:19" ht="14.4" customHeight="1" x14ac:dyDescent="0.3">
      <c r="A586" s="737" t="s">
        <v>4147</v>
      </c>
      <c r="B586" s="738" t="s">
        <v>4148</v>
      </c>
      <c r="C586" s="738" t="s">
        <v>577</v>
      </c>
      <c r="D586" s="738" t="s">
        <v>2220</v>
      </c>
      <c r="E586" s="738" t="s">
        <v>4144</v>
      </c>
      <c r="F586" s="738" t="s">
        <v>4229</v>
      </c>
      <c r="G586" s="738" t="s">
        <v>4230</v>
      </c>
      <c r="H586" s="741"/>
      <c r="I586" s="741"/>
      <c r="J586" s="738"/>
      <c r="K586" s="738"/>
      <c r="L586" s="741">
        <v>7</v>
      </c>
      <c r="M586" s="741">
        <v>3465</v>
      </c>
      <c r="N586" s="738">
        <v>1</v>
      </c>
      <c r="O586" s="738">
        <v>495</v>
      </c>
      <c r="P586" s="741">
        <v>1</v>
      </c>
      <c r="Q586" s="741">
        <v>495</v>
      </c>
      <c r="R586" s="754">
        <v>0.14285714285714285</v>
      </c>
      <c r="S586" s="742">
        <v>495</v>
      </c>
    </row>
    <row r="587" spans="1:19" ht="14.4" customHeight="1" x14ac:dyDescent="0.3">
      <c r="A587" s="737" t="s">
        <v>4147</v>
      </c>
      <c r="B587" s="738" t="s">
        <v>4148</v>
      </c>
      <c r="C587" s="738" t="s">
        <v>577</v>
      </c>
      <c r="D587" s="738" t="s">
        <v>2220</v>
      </c>
      <c r="E587" s="738" t="s">
        <v>4144</v>
      </c>
      <c r="F587" s="738" t="s">
        <v>4238</v>
      </c>
      <c r="G587" s="738" t="s">
        <v>4239</v>
      </c>
      <c r="H587" s="741"/>
      <c r="I587" s="741"/>
      <c r="J587" s="738"/>
      <c r="K587" s="738"/>
      <c r="L587" s="741">
        <v>3</v>
      </c>
      <c r="M587" s="741">
        <v>255</v>
      </c>
      <c r="N587" s="738">
        <v>1</v>
      </c>
      <c r="O587" s="738">
        <v>85</v>
      </c>
      <c r="P587" s="741"/>
      <c r="Q587" s="741"/>
      <c r="R587" s="754"/>
      <c r="S587" s="742"/>
    </row>
    <row r="588" spans="1:19" ht="14.4" customHeight="1" x14ac:dyDescent="0.3">
      <c r="A588" s="737" t="s">
        <v>4147</v>
      </c>
      <c r="B588" s="738" t="s">
        <v>4148</v>
      </c>
      <c r="C588" s="738" t="s">
        <v>577</v>
      </c>
      <c r="D588" s="738" t="s">
        <v>2220</v>
      </c>
      <c r="E588" s="738" t="s">
        <v>4144</v>
      </c>
      <c r="F588" s="738" t="s">
        <v>4209</v>
      </c>
      <c r="G588" s="738" t="s">
        <v>4210</v>
      </c>
      <c r="H588" s="741"/>
      <c r="I588" s="741"/>
      <c r="J588" s="738"/>
      <c r="K588" s="738"/>
      <c r="L588" s="741">
        <v>1</v>
      </c>
      <c r="M588" s="741">
        <v>120</v>
      </c>
      <c r="N588" s="738">
        <v>1</v>
      </c>
      <c r="O588" s="738">
        <v>120</v>
      </c>
      <c r="P588" s="741"/>
      <c r="Q588" s="741"/>
      <c r="R588" s="754"/>
      <c r="S588" s="742"/>
    </row>
    <row r="589" spans="1:19" ht="14.4" customHeight="1" x14ac:dyDescent="0.3">
      <c r="A589" s="737" t="s">
        <v>4147</v>
      </c>
      <c r="B589" s="738" t="s">
        <v>4148</v>
      </c>
      <c r="C589" s="738" t="s">
        <v>577</v>
      </c>
      <c r="D589" s="738" t="s">
        <v>2220</v>
      </c>
      <c r="E589" s="738" t="s">
        <v>4144</v>
      </c>
      <c r="F589" s="738" t="s">
        <v>4240</v>
      </c>
      <c r="G589" s="738" t="s">
        <v>4241</v>
      </c>
      <c r="H589" s="741"/>
      <c r="I589" s="741"/>
      <c r="J589" s="738"/>
      <c r="K589" s="738"/>
      <c r="L589" s="741"/>
      <c r="M589" s="741"/>
      <c r="N589" s="738"/>
      <c r="O589" s="738"/>
      <c r="P589" s="741">
        <v>2</v>
      </c>
      <c r="Q589" s="741">
        <v>614</v>
      </c>
      <c r="R589" s="754"/>
      <c r="S589" s="742">
        <v>307</v>
      </c>
    </row>
    <row r="590" spans="1:19" ht="14.4" customHeight="1" x14ac:dyDescent="0.3">
      <c r="A590" s="737" t="s">
        <v>4147</v>
      </c>
      <c r="B590" s="738" t="s">
        <v>4148</v>
      </c>
      <c r="C590" s="738" t="s">
        <v>577</v>
      </c>
      <c r="D590" s="738" t="s">
        <v>4110</v>
      </c>
      <c r="E590" s="738" t="s">
        <v>4144</v>
      </c>
      <c r="F590" s="738" t="s">
        <v>4199</v>
      </c>
      <c r="G590" s="738" t="s">
        <v>4200</v>
      </c>
      <c r="H590" s="741"/>
      <c r="I590" s="741"/>
      <c r="J590" s="738"/>
      <c r="K590" s="738"/>
      <c r="L590" s="741">
        <v>1</v>
      </c>
      <c r="M590" s="741">
        <v>251</v>
      </c>
      <c r="N590" s="738">
        <v>1</v>
      </c>
      <c r="O590" s="738">
        <v>251</v>
      </c>
      <c r="P590" s="741"/>
      <c r="Q590" s="741"/>
      <c r="R590" s="754"/>
      <c r="S590" s="742"/>
    </row>
    <row r="591" spans="1:19" ht="14.4" customHeight="1" x14ac:dyDescent="0.3">
      <c r="A591" s="737" t="s">
        <v>4147</v>
      </c>
      <c r="B591" s="738" t="s">
        <v>4148</v>
      </c>
      <c r="C591" s="738" t="s">
        <v>577</v>
      </c>
      <c r="D591" s="738" t="s">
        <v>4110</v>
      </c>
      <c r="E591" s="738" t="s">
        <v>4144</v>
      </c>
      <c r="F591" s="738" t="s">
        <v>4231</v>
      </c>
      <c r="G591" s="738" t="s">
        <v>4230</v>
      </c>
      <c r="H591" s="741"/>
      <c r="I591" s="741"/>
      <c r="J591" s="738"/>
      <c r="K591" s="738"/>
      <c r="L591" s="741">
        <v>1</v>
      </c>
      <c r="M591" s="741">
        <v>568</v>
      </c>
      <c r="N591" s="738">
        <v>1</v>
      </c>
      <c r="O591" s="738">
        <v>568</v>
      </c>
      <c r="P591" s="741"/>
      <c r="Q591" s="741"/>
      <c r="R591" s="754"/>
      <c r="S591" s="742"/>
    </row>
    <row r="592" spans="1:19" ht="14.4" customHeight="1" x14ac:dyDescent="0.3">
      <c r="A592" s="737" t="s">
        <v>4147</v>
      </c>
      <c r="B592" s="738" t="s">
        <v>4148</v>
      </c>
      <c r="C592" s="738" t="s">
        <v>577</v>
      </c>
      <c r="D592" s="738" t="s">
        <v>2223</v>
      </c>
      <c r="E592" s="738" t="s">
        <v>4144</v>
      </c>
      <c r="F592" s="738" t="s">
        <v>4199</v>
      </c>
      <c r="G592" s="738" t="s">
        <v>4200</v>
      </c>
      <c r="H592" s="741">
        <v>1</v>
      </c>
      <c r="I592" s="741">
        <v>235</v>
      </c>
      <c r="J592" s="738">
        <v>0.31208499335989376</v>
      </c>
      <c r="K592" s="738">
        <v>235</v>
      </c>
      <c r="L592" s="741">
        <v>3</v>
      </c>
      <c r="M592" s="741">
        <v>753</v>
      </c>
      <c r="N592" s="738">
        <v>1</v>
      </c>
      <c r="O592" s="738">
        <v>251</v>
      </c>
      <c r="P592" s="741">
        <v>1</v>
      </c>
      <c r="Q592" s="741">
        <v>251</v>
      </c>
      <c r="R592" s="754">
        <v>0.33333333333333331</v>
      </c>
      <c r="S592" s="742">
        <v>251</v>
      </c>
    </row>
    <row r="593" spans="1:19" ht="14.4" customHeight="1" x14ac:dyDescent="0.3">
      <c r="A593" s="737" t="s">
        <v>4147</v>
      </c>
      <c r="B593" s="738" t="s">
        <v>4148</v>
      </c>
      <c r="C593" s="738" t="s">
        <v>577</v>
      </c>
      <c r="D593" s="738" t="s">
        <v>2223</v>
      </c>
      <c r="E593" s="738" t="s">
        <v>4144</v>
      </c>
      <c r="F593" s="738" t="s">
        <v>4225</v>
      </c>
      <c r="G593" s="738" t="s">
        <v>4226</v>
      </c>
      <c r="H593" s="741"/>
      <c r="I593" s="741"/>
      <c r="J593" s="738"/>
      <c r="K593" s="738"/>
      <c r="L593" s="741">
        <v>2</v>
      </c>
      <c r="M593" s="741">
        <v>252</v>
      </c>
      <c r="N593" s="738">
        <v>1</v>
      </c>
      <c r="O593" s="738">
        <v>126</v>
      </c>
      <c r="P593" s="741">
        <v>1</v>
      </c>
      <c r="Q593" s="741">
        <v>126</v>
      </c>
      <c r="R593" s="754">
        <v>0.5</v>
      </c>
      <c r="S593" s="742">
        <v>126</v>
      </c>
    </row>
    <row r="594" spans="1:19" ht="14.4" customHeight="1" x14ac:dyDescent="0.3">
      <c r="A594" s="737" t="s">
        <v>4147</v>
      </c>
      <c r="B594" s="738" t="s">
        <v>4148</v>
      </c>
      <c r="C594" s="738" t="s">
        <v>577</v>
      </c>
      <c r="D594" s="738" t="s">
        <v>2223</v>
      </c>
      <c r="E594" s="738" t="s">
        <v>4144</v>
      </c>
      <c r="F594" s="738" t="s">
        <v>4229</v>
      </c>
      <c r="G594" s="738" t="s">
        <v>4230</v>
      </c>
      <c r="H594" s="741">
        <v>4</v>
      </c>
      <c r="I594" s="741">
        <v>1948</v>
      </c>
      <c r="J594" s="738">
        <v>0.65589225589225586</v>
      </c>
      <c r="K594" s="738">
        <v>487</v>
      </c>
      <c r="L594" s="741">
        <v>6</v>
      </c>
      <c r="M594" s="741">
        <v>2970</v>
      </c>
      <c r="N594" s="738">
        <v>1</v>
      </c>
      <c r="O594" s="738">
        <v>495</v>
      </c>
      <c r="P594" s="741">
        <v>2</v>
      </c>
      <c r="Q594" s="741">
        <v>990</v>
      </c>
      <c r="R594" s="754">
        <v>0.33333333333333331</v>
      </c>
      <c r="S594" s="742">
        <v>495</v>
      </c>
    </row>
    <row r="595" spans="1:19" ht="14.4" customHeight="1" x14ac:dyDescent="0.3">
      <c r="A595" s="737" t="s">
        <v>4147</v>
      </c>
      <c r="B595" s="738" t="s">
        <v>4148</v>
      </c>
      <c r="C595" s="738" t="s">
        <v>577</v>
      </c>
      <c r="D595" s="738" t="s">
        <v>2223</v>
      </c>
      <c r="E595" s="738" t="s">
        <v>4144</v>
      </c>
      <c r="F595" s="738" t="s">
        <v>4243</v>
      </c>
      <c r="G595" s="738" t="s">
        <v>4244</v>
      </c>
      <c r="H595" s="741">
        <v>1</v>
      </c>
      <c r="I595" s="741">
        <v>272</v>
      </c>
      <c r="J595" s="738"/>
      <c r="K595" s="738">
        <v>272</v>
      </c>
      <c r="L595" s="741"/>
      <c r="M595" s="741"/>
      <c r="N595" s="738"/>
      <c r="O595" s="738"/>
      <c r="P595" s="741">
        <v>1</v>
      </c>
      <c r="Q595" s="741">
        <v>272</v>
      </c>
      <c r="R595" s="754"/>
      <c r="S595" s="742">
        <v>272</v>
      </c>
    </row>
    <row r="596" spans="1:19" ht="14.4" customHeight="1" x14ac:dyDescent="0.3">
      <c r="A596" s="737" t="s">
        <v>4147</v>
      </c>
      <c r="B596" s="738" t="s">
        <v>4148</v>
      </c>
      <c r="C596" s="738" t="s">
        <v>577</v>
      </c>
      <c r="D596" s="738" t="s">
        <v>2226</v>
      </c>
      <c r="E596" s="738" t="s">
        <v>4144</v>
      </c>
      <c r="F596" s="738" t="s">
        <v>4199</v>
      </c>
      <c r="G596" s="738" t="s">
        <v>4200</v>
      </c>
      <c r="H596" s="741"/>
      <c r="I596" s="741"/>
      <c r="J596" s="738"/>
      <c r="K596" s="738"/>
      <c r="L596" s="741">
        <v>1</v>
      </c>
      <c r="M596" s="741">
        <v>251</v>
      </c>
      <c r="N596" s="738">
        <v>1</v>
      </c>
      <c r="O596" s="738">
        <v>251</v>
      </c>
      <c r="P596" s="741">
        <v>2</v>
      </c>
      <c r="Q596" s="741">
        <v>502</v>
      </c>
      <c r="R596" s="754">
        <v>2</v>
      </c>
      <c r="S596" s="742">
        <v>251</v>
      </c>
    </row>
    <row r="597" spans="1:19" ht="14.4" customHeight="1" x14ac:dyDescent="0.3">
      <c r="A597" s="737" t="s">
        <v>4147</v>
      </c>
      <c r="B597" s="738" t="s">
        <v>4148</v>
      </c>
      <c r="C597" s="738" t="s">
        <v>577</v>
      </c>
      <c r="D597" s="738" t="s">
        <v>2226</v>
      </c>
      <c r="E597" s="738" t="s">
        <v>4144</v>
      </c>
      <c r="F597" s="738" t="s">
        <v>4225</v>
      </c>
      <c r="G597" s="738" t="s">
        <v>4226</v>
      </c>
      <c r="H597" s="741"/>
      <c r="I597" s="741"/>
      <c r="J597" s="738"/>
      <c r="K597" s="738"/>
      <c r="L597" s="741">
        <v>1</v>
      </c>
      <c r="M597" s="741">
        <v>126</v>
      </c>
      <c r="N597" s="738">
        <v>1</v>
      </c>
      <c r="O597" s="738">
        <v>126</v>
      </c>
      <c r="P597" s="741">
        <v>2</v>
      </c>
      <c r="Q597" s="741">
        <v>252</v>
      </c>
      <c r="R597" s="754">
        <v>2</v>
      </c>
      <c r="S597" s="742">
        <v>126</v>
      </c>
    </row>
    <row r="598" spans="1:19" ht="14.4" customHeight="1" x14ac:dyDescent="0.3">
      <c r="A598" s="737" t="s">
        <v>4147</v>
      </c>
      <c r="B598" s="738" t="s">
        <v>4148</v>
      </c>
      <c r="C598" s="738" t="s">
        <v>577</v>
      </c>
      <c r="D598" s="738" t="s">
        <v>2226</v>
      </c>
      <c r="E598" s="738" t="s">
        <v>4144</v>
      </c>
      <c r="F598" s="738" t="s">
        <v>4227</v>
      </c>
      <c r="G598" s="738" t="s">
        <v>4228</v>
      </c>
      <c r="H598" s="741"/>
      <c r="I598" s="741"/>
      <c r="J598" s="738"/>
      <c r="K598" s="738"/>
      <c r="L598" s="741">
        <v>2</v>
      </c>
      <c r="M598" s="741">
        <v>662</v>
      </c>
      <c r="N598" s="738">
        <v>1</v>
      </c>
      <c r="O598" s="738">
        <v>331</v>
      </c>
      <c r="P598" s="741"/>
      <c r="Q598" s="741"/>
      <c r="R598" s="754"/>
      <c r="S598" s="742"/>
    </row>
    <row r="599" spans="1:19" ht="14.4" customHeight="1" x14ac:dyDescent="0.3">
      <c r="A599" s="737" t="s">
        <v>4147</v>
      </c>
      <c r="B599" s="738" t="s">
        <v>4148</v>
      </c>
      <c r="C599" s="738" t="s">
        <v>577</v>
      </c>
      <c r="D599" s="738" t="s">
        <v>2226</v>
      </c>
      <c r="E599" s="738" t="s">
        <v>4144</v>
      </c>
      <c r="F599" s="738" t="s">
        <v>4240</v>
      </c>
      <c r="G599" s="738" t="s">
        <v>4241</v>
      </c>
      <c r="H599" s="741"/>
      <c r="I599" s="741"/>
      <c r="J599" s="738"/>
      <c r="K599" s="738"/>
      <c r="L599" s="741"/>
      <c r="M599" s="741"/>
      <c r="N599" s="738"/>
      <c r="O599" s="738"/>
      <c r="P599" s="741">
        <v>1</v>
      </c>
      <c r="Q599" s="741">
        <v>307</v>
      </c>
      <c r="R599" s="754"/>
      <c r="S599" s="742">
        <v>307</v>
      </c>
    </row>
    <row r="600" spans="1:19" ht="14.4" customHeight="1" x14ac:dyDescent="0.3">
      <c r="A600" s="737" t="s">
        <v>4147</v>
      </c>
      <c r="B600" s="738" t="s">
        <v>4148</v>
      </c>
      <c r="C600" s="738" t="s">
        <v>577</v>
      </c>
      <c r="D600" s="738" t="s">
        <v>2226</v>
      </c>
      <c r="E600" s="738" t="s">
        <v>4144</v>
      </c>
      <c r="F600" s="738" t="s">
        <v>4242</v>
      </c>
      <c r="G600" s="738" t="s">
        <v>4241</v>
      </c>
      <c r="H600" s="741"/>
      <c r="I600" s="741"/>
      <c r="J600" s="738"/>
      <c r="K600" s="738"/>
      <c r="L600" s="741"/>
      <c r="M600" s="741"/>
      <c r="N600" s="738"/>
      <c r="O600" s="738"/>
      <c r="P600" s="741">
        <v>2</v>
      </c>
      <c r="Q600" s="741">
        <v>760</v>
      </c>
      <c r="R600" s="754"/>
      <c r="S600" s="742">
        <v>380</v>
      </c>
    </row>
    <row r="601" spans="1:19" ht="14.4" customHeight="1" x14ac:dyDescent="0.3">
      <c r="A601" s="737" t="s">
        <v>4147</v>
      </c>
      <c r="B601" s="738" t="s">
        <v>4148</v>
      </c>
      <c r="C601" s="738" t="s">
        <v>577</v>
      </c>
      <c r="D601" s="738" t="s">
        <v>4112</v>
      </c>
      <c r="E601" s="738" t="s">
        <v>4144</v>
      </c>
      <c r="F601" s="738" t="s">
        <v>4199</v>
      </c>
      <c r="G601" s="738" t="s">
        <v>4200</v>
      </c>
      <c r="H601" s="741">
        <v>2</v>
      </c>
      <c r="I601" s="741">
        <v>470</v>
      </c>
      <c r="J601" s="738"/>
      <c r="K601" s="738">
        <v>235</v>
      </c>
      <c r="L601" s="741"/>
      <c r="M601" s="741"/>
      <c r="N601" s="738"/>
      <c r="O601" s="738"/>
      <c r="P601" s="741"/>
      <c r="Q601" s="741"/>
      <c r="R601" s="754"/>
      <c r="S601" s="742"/>
    </row>
    <row r="602" spans="1:19" ht="14.4" customHeight="1" x14ac:dyDescent="0.3">
      <c r="A602" s="737" t="s">
        <v>4147</v>
      </c>
      <c r="B602" s="738" t="s">
        <v>4148</v>
      </c>
      <c r="C602" s="738" t="s">
        <v>577</v>
      </c>
      <c r="D602" s="738" t="s">
        <v>4112</v>
      </c>
      <c r="E602" s="738" t="s">
        <v>4144</v>
      </c>
      <c r="F602" s="738" t="s">
        <v>4225</v>
      </c>
      <c r="G602" s="738" t="s">
        <v>4226</v>
      </c>
      <c r="H602" s="741">
        <v>6</v>
      </c>
      <c r="I602" s="741">
        <v>708</v>
      </c>
      <c r="J602" s="738"/>
      <c r="K602" s="738">
        <v>118</v>
      </c>
      <c r="L602" s="741"/>
      <c r="M602" s="741"/>
      <c r="N602" s="738"/>
      <c r="O602" s="738"/>
      <c r="P602" s="741"/>
      <c r="Q602" s="741"/>
      <c r="R602" s="754"/>
      <c r="S602" s="742"/>
    </row>
    <row r="603" spans="1:19" ht="14.4" customHeight="1" x14ac:dyDescent="0.3">
      <c r="A603" s="737" t="s">
        <v>4147</v>
      </c>
      <c r="B603" s="738" t="s">
        <v>4148</v>
      </c>
      <c r="C603" s="738" t="s">
        <v>577</v>
      </c>
      <c r="D603" s="738" t="s">
        <v>4112</v>
      </c>
      <c r="E603" s="738" t="s">
        <v>4144</v>
      </c>
      <c r="F603" s="738" t="s">
        <v>4242</v>
      </c>
      <c r="G603" s="738" t="s">
        <v>4241</v>
      </c>
      <c r="H603" s="741">
        <v>3</v>
      </c>
      <c r="I603" s="741">
        <v>1113</v>
      </c>
      <c r="J603" s="738"/>
      <c r="K603" s="738">
        <v>371</v>
      </c>
      <c r="L603" s="741"/>
      <c r="M603" s="741"/>
      <c r="N603" s="738"/>
      <c r="O603" s="738"/>
      <c r="P603" s="741"/>
      <c r="Q603" s="741"/>
      <c r="R603" s="754"/>
      <c r="S603" s="742"/>
    </row>
    <row r="604" spans="1:19" ht="14.4" customHeight="1" x14ac:dyDescent="0.3">
      <c r="A604" s="737" t="s">
        <v>4147</v>
      </c>
      <c r="B604" s="738" t="s">
        <v>4148</v>
      </c>
      <c r="C604" s="738" t="s">
        <v>577</v>
      </c>
      <c r="D604" s="738" t="s">
        <v>2229</v>
      </c>
      <c r="E604" s="738" t="s">
        <v>4144</v>
      </c>
      <c r="F604" s="738" t="s">
        <v>4199</v>
      </c>
      <c r="G604" s="738" t="s">
        <v>4200</v>
      </c>
      <c r="H604" s="741">
        <v>1</v>
      </c>
      <c r="I604" s="741">
        <v>235</v>
      </c>
      <c r="J604" s="738"/>
      <c r="K604" s="738">
        <v>235</v>
      </c>
      <c r="L604" s="741"/>
      <c r="M604" s="741"/>
      <c r="N604" s="738"/>
      <c r="O604" s="738"/>
      <c r="P604" s="741"/>
      <c r="Q604" s="741"/>
      <c r="R604" s="754"/>
      <c r="S604" s="742"/>
    </row>
    <row r="605" spans="1:19" ht="14.4" customHeight="1" x14ac:dyDescent="0.3">
      <c r="A605" s="737" t="s">
        <v>4147</v>
      </c>
      <c r="B605" s="738" t="s">
        <v>4148</v>
      </c>
      <c r="C605" s="738" t="s">
        <v>577</v>
      </c>
      <c r="D605" s="738" t="s">
        <v>2229</v>
      </c>
      <c r="E605" s="738" t="s">
        <v>4144</v>
      </c>
      <c r="F605" s="738" t="s">
        <v>4225</v>
      </c>
      <c r="G605" s="738" t="s">
        <v>4226</v>
      </c>
      <c r="H605" s="741">
        <v>1</v>
      </c>
      <c r="I605" s="741">
        <v>118</v>
      </c>
      <c r="J605" s="738"/>
      <c r="K605" s="738">
        <v>118</v>
      </c>
      <c r="L605" s="741"/>
      <c r="M605" s="741"/>
      <c r="N605" s="738"/>
      <c r="O605" s="738"/>
      <c r="P605" s="741"/>
      <c r="Q605" s="741"/>
      <c r="R605" s="754"/>
      <c r="S605" s="742"/>
    </row>
    <row r="606" spans="1:19" ht="14.4" customHeight="1" x14ac:dyDescent="0.3">
      <c r="A606" s="737" t="s">
        <v>4147</v>
      </c>
      <c r="B606" s="738" t="s">
        <v>4148</v>
      </c>
      <c r="C606" s="738" t="s">
        <v>577</v>
      </c>
      <c r="D606" s="738" t="s">
        <v>2229</v>
      </c>
      <c r="E606" s="738" t="s">
        <v>4144</v>
      </c>
      <c r="F606" s="738" t="s">
        <v>4231</v>
      </c>
      <c r="G606" s="738" t="s">
        <v>4230</v>
      </c>
      <c r="H606" s="741">
        <v>2</v>
      </c>
      <c r="I606" s="741">
        <v>1118</v>
      </c>
      <c r="J606" s="738"/>
      <c r="K606" s="738">
        <v>559</v>
      </c>
      <c r="L606" s="741"/>
      <c r="M606" s="741"/>
      <c r="N606" s="738"/>
      <c r="O606" s="738"/>
      <c r="P606" s="741"/>
      <c r="Q606" s="741"/>
      <c r="R606" s="754"/>
      <c r="S606" s="742"/>
    </row>
    <row r="607" spans="1:19" ht="14.4" customHeight="1" x14ac:dyDescent="0.3">
      <c r="A607" s="737" t="s">
        <v>4147</v>
      </c>
      <c r="B607" s="738" t="s">
        <v>4148</v>
      </c>
      <c r="C607" s="738" t="s">
        <v>577</v>
      </c>
      <c r="D607" s="738" t="s">
        <v>4113</v>
      </c>
      <c r="E607" s="738" t="s">
        <v>4144</v>
      </c>
      <c r="F607" s="738" t="s">
        <v>4225</v>
      </c>
      <c r="G607" s="738" t="s">
        <v>4226</v>
      </c>
      <c r="H607" s="741"/>
      <c r="I607" s="741"/>
      <c r="J607" s="738"/>
      <c r="K607" s="738"/>
      <c r="L607" s="741"/>
      <c r="M607" s="741"/>
      <c r="N607" s="738"/>
      <c r="O607" s="738"/>
      <c r="P607" s="741">
        <v>2</v>
      </c>
      <c r="Q607" s="741">
        <v>252</v>
      </c>
      <c r="R607" s="754"/>
      <c r="S607" s="742">
        <v>126</v>
      </c>
    </row>
    <row r="608" spans="1:19" ht="14.4" customHeight="1" x14ac:dyDescent="0.3">
      <c r="A608" s="737" t="s">
        <v>4147</v>
      </c>
      <c r="B608" s="738" t="s">
        <v>4148</v>
      </c>
      <c r="C608" s="738" t="s">
        <v>577</v>
      </c>
      <c r="D608" s="738" t="s">
        <v>4113</v>
      </c>
      <c r="E608" s="738" t="s">
        <v>4144</v>
      </c>
      <c r="F608" s="738" t="s">
        <v>4251</v>
      </c>
      <c r="G608" s="738" t="s">
        <v>4235</v>
      </c>
      <c r="H608" s="741"/>
      <c r="I608" s="741"/>
      <c r="J608" s="738"/>
      <c r="K608" s="738"/>
      <c r="L608" s="741"/>
      <c r="M608" s="741"/>
      <c r="N608" s="738"/>
      <c r="O608" s="738"/>
      <c r="P608" s="741">
        <v>2</v>
      </c>
      <c r="Q608" s="741">
        <v>706</v>
      </c>
      <c r="R608" s="754"/>
      <c r="S608" s="742">
        <v>353</v>
      </c>
    </row>
    <row r="609" spans="1:19" ht="14.4" customHeight="1" x14ac:dyDescent="0.3">
      <c r="A609" s="737" t="s">
        <v>4147</v>
      </c>
      <c r="B609" s="738" t="s">
        <v>4148</v>
      </c>
      <c r="C609" s="738" t="s">
        <v>577</v>
      </c>
      <c r="D609" s="738" t="s">
        <v>4114</v>
      </c>
      <c r="E609" s="738" t="s">
        <v>4144</v>
      </c>
      <c r="F609" s="738" t="s">
        <v>4199</v>
      </c>
      <c r="G609" s="738" t="s">
        <v>4200</v>
      </c>
      <c r="H609" s="741">
        <v>3</v>
      </c>
      <c r="I609" s="741">
        <v>705</v>
      </c>
      <c r="J609" s="738"/>
      <c r="K609" s="738">
        <v>235</v>
      </c>
      <c r="L609" s="741"/>
      <c r="M609" s="741"/>
      <c r="N609" s="738"/>
      <c r="O609" s="738"/>
      <c r="P609" s="741"/>
      <c r="Q609" s="741"/>
      <c r="R609" s="754"/>
      <c r="S609" s="742"/>
    </row>
    <row r="610" spans="1:19" ht="14.4" customHeight="1" x14ac:dyDescent="0.3">
      <c r="A610" s="737" t="s">
        <v>4147</v>
      </c>
      <c r="B610" s="738" t="s">
        <v>4148</v>
      </c>
      <c r="C610" s="738" t="s">
        <v>577</v>
      </c>
      <c r="D610" s="738" t="s">
        <v>4114</v>
      </c>
      <c r="E610" s="738" t="s">
        <v>4144</v>
      </c>
      <c r="F610" s="738" t="s">
        <v>4225</v>
      </c>
      <c r="G610" s="738" t="s">
        <v>4226</v>
      </c>
      <c r="H610" s="741">
        <v>1</v>
      </c>
      <c r="I610" s="741">
        <v>118</v>
      </c>
      <c r="J610" s="738"/>
      <c r="K610" s="738">
        <v>118</v>
      </c>
      <c r="L610" s="741"/>
      <c r="M610" s="741"/>
      <c r="N610" s="738"/>
      <c r="O610" s="738"/>
      <c r="P610" s="741"/>
      <c r="Q610" s="741"/>
      <c r="R610" s="754"/>
      <c r="S610" s="742"/>
    </row>
    <row r="611" spans="1:19" ht="14.4" customHeight="1" x14ac:dyDescent="0.3">
      <c r="A611" s="737" t="s">
        <v>4147</v>
      </c>
      <c r="B611" s="738" t="s">
        <v>4148</v>
      </c>
      <c r="C611" s="738" t="s">
        <v>577</v>
      </c>
      <c r="D611" s="738" t="s">
        <v>4114</v>
      </c>
      <c r="E611" s="738" t="s">
        <v>4144</v>
      </c>
      <c r="F611" s="738" t="s">
        <v>4240</v>
      </c>
      <c r="G611" s="738" t="s">
        <v>4241</v>
      </c>
      <c r="H611" s="741">
        <v>2</v>
      </c>
      <c r="I611" s="741">
        <v>598</v>
      </c>
      <c r="J611" s="738"/>
      <c r="K611" s="738">
        <v>299</v>
      </c>
      <c r="L611" s="741"/>
      <c r="M611" s="741"/>
      <c r="N611" s="738"/>
      <c r="O611" s="738"/>
      <c r="P611" s="741"/>
      <c r="Q611" s="741"/>
      <c r="R611" s="754"/>
      <c r="S611" s="742"/>
    </row>
    <row r="612" spans="1:19" ht="14.4" customHeight="1" x14ac:dyDescent="0.3">
      <c r="A612" s="737" t="s">
        <v>4147</v>
      </c>
      <c r="B612" s="738" t="s">
        <v>4148</v>
      </c>
      <c r="C612" s="738" t="s">
        <v>577</v>
      </c>
      <c r="D612" s="738" t="s">
        <v>4114</v>
      </c>
      <c r="E612" s="738" t="s">
        <v>4144</v>
      </c>
      <c r="F612" s="738" t="s">
        <v>4242</v>
      </c>
      <c r="G612" s="738" t="s">
        <v>4241</v>
      </c>
      <c r="H612" s="741">
        <v>1</v>
      </c>
      <c r="I612" s="741">
        <v>371</v>
      </c>
      <c r="J612" s="738"/>
      <c r="K612" s="738">
        <v>371</v>
      </c>
      <c r="L612" s="741"/>
      <c r="M612" s="741"/>
      <c r="N612" s="738"/>
      <c r="O612" s="738"/>
      <c r="P612" s="741"/>
      <c r="Q612" s="741"/>
      <c r="R612" s="754"/>
      <c r="S612" s="742"/>
    </row>
    <row r="613" spans="1:19" ht="14.4" customHeight="1" x14ac:dyDescent="0.3">
      <c r="A613" s="737" t="s">
        <v>4147</v>
      </c>
      <c r="B613" s="738" t="s">
        <v>4148</v>
      </c>
      <c r="C613" s="738" t="s">
        <v>577</v>
      </c>
      <c r="D613" s="738" t="s">
        <v>2231</v>
      </c>
      <c r="E613" s="738" t="s">
        <v>4144</v>
      </c>
      <c r="F613" s="738" t="s">
        <v>4199</v>
      </c>
      <c r="G613" s="738" t="s">
        <v>4200</v>
      </c>
      <c r="H613" s="741"/>
      <c r="I613" s="741"/>
      <c r="J613" s="738"/>
      <c r="K613" s="738"/>
      <c r="L613" s="741">
        <v>1</v>
      </c>
      <c r="M613" s="741">
        <v>251</v>
      </c>
      <c r="N613" s="738">
        <v>1</v>
      </c>
      <c r="O613" s="738">
        <v>251</v>
      </c>
      <c r="P613" s="741">
        <v>1</v>
      </c>
      <c r="Q613" s="741">
        <v>251</v>
      </c>
      <c r="R613" s="754">
        <v>1</v>
      </c>
      <c r="S613" s="742">
        <v>251</v>
      </c>
    </row>
    <row r="614" spans="1:19" ht="14.4" customHeight="1" x14ac:dyDescent="0.3">
      <c r="A614" s="737" t="s">
        <v>4147</v>
      </c>
      <c r="B614" s="738" t="s">
        <v>4148</v>
      </c>
      <c r="C614" s="738" t="s">
        <v>577</v>
      </c>
      <c r="D614" s="738" t="s">
        <v>2231</v>
      </c>
      <c r="E614" s="738" t="s">
        <v>4144</v>
      </c>
      <c r="F614" s="738" t="s">
        <v>4225</v>
      </c>
      <c r="G614" s="738" t="s">
        <v>4226</v>
      </c>
      <c r="H614" s="741"/>
      <c r="I614" s="741"/>
      <c r="J614" s="738"/>
      <c r="K614" s="738"/>
      <c r="L614" s="741">
        <v>1</v>
      </c>
      <c r="M614" s="741">
        <v>126</v>
      </c>
      <c r="N614" s="738">
        <v>1</v>
      </c>
      <c r="O614" s="738">
        <v>126</v>
      </c>
      <c r="P614" s="741">
        <v>1</v>
      </c>
      <c r="Q614" s="741">
        <v>126</v>
      </c>
      <c r="R614" s="754">
        <v>1</v>
      </c>
      <c r="S614" s="742">
        <v>126</v>
      </c>
    </row>
    <row r="615" spans="1:19" ht="14.4" customHeight="1" x14ac:dyDescent="0.3">
      <c r="A615" s="737" t="s">
        <v>4147</v>
      </c>
      <c r="B615" s="738" t="s">
        <v>4148</v>
      </c>
      <c r="C615" s="738" t="s">
        <v>577</v>
      </c>
      <c r="D615" s="738" t="s">
        <v>2231</v>
      </c>
      <c r="E615" s="738" t="s">
        <v>4144</v>
      </c>
      <c r="F615" s="738" t="s">
        <v>4242</v>
      </c>
      <c r="G615" s="738" t="s">
        <v>4241</v>
      </c>
      <c r="H615" s="741"/>
      <c r="I615" s="741"/>
      <c r="J615" s="738"/>
      <c r="K615" s="738"/>
      <c r="L615" s="741">
        <v>2</v>
      </c>
      <c r="M615" s="741">
        <v>760</v>
      </c>
      <c r="N615" s="738">
        <v>1</v>
      </c>
      <c r="O615" s="738">
        <v>380</v>
      </c>
      <c r="P615" s="741">
        <v>1</v>
      </c>
      <c r="Q615" s="741">
        <v>380</v>
      </c>
      <c r="R615" s="754">
        <v>0.5</v>
      </c>
      <c r="S615" s="742">
        <v>380</v>
      </c>
    </row>
    <row r="616" spans="1:19" ht="14.4" customHeight="1" x14ac:dyDescent="0.3">
      <c r="A616" s="737" t="s">
        <v>4147</v>
      </c>
      <c r="B616" s="738" t="s">
        <v>4148</v>
      </c>
      <c r="C616" s="738" t="s">
        <v>577</v>
      </c>
      <c r="D616" s="738" t="s">
        <v>2232</v>
      </c>
      <c r="E616" s="738" t="s">
        <v>4144</v>
      </c>
      <c r="F616" s="738" t="s">
        <v>4199</v>
      </c>
      <c r="G616" s="738" t="s">
        <v>4200</v>
      </c>
      <c r="H616" s="741"/>
      <c r="I616" s="741"/>
      <c r="J616" s="738"/>
      <c r="K616" s="738"/>
      <c r="L616" s="741">
        <v>1</v>
      </c>
      <c r="M616" s="741">
        <v>251</v>
      </c>
      <c r="N616" s="738">
        <v>1</v>
      </c>
      <c r="O616" s="738">
        <v>251</v>
      </c>
      <c r="P616" s="741">
        <v>3</v>
      </c>
      <c r="Q616" s="741">
        <v>753</v>
      </c>
      <c r="R616" s="754">
        <v>3</v>
      </c>
      <c r="S616" s="742">
        <v>251</v>
      </c>
    </row>
    <row r="617" spans="1:19" ht="14.4" customHeight="1" x14ac:dyDescent="0.3">
      <c r="A617" s="737" t="s">
        <v>4147</v>
      </c>
      <c r="B617" s="738" t="s">
        <v>4148</v>
      </c>
      <c r="C617" s="738" t="s">
        <v>577</v>
      </c>
      <c r="D617" s="738" t="s">
        <v>2232</v>
      </c>
      <c r="E617" s="738" t="s">
        <v>4144</v>
      </c>
      <c r="F617" s="738" t="s">
        <v>4225</v>
      </c>
      <c r="G617" s="738" t="s">
        <v>4226</v>
      </c>
      <c r="H617" s="741"/>
      <c r="I617" s="741"/>
      <c r="J617" s="738"/>
      <c r="K617" s="738"/>
      <c r="L617" s="741">
        <v>4</v>
      </c>
      <c r="M617" s="741">
        <v>504</v>
      </c>
      <c r="N617" s="738">
        <v>1</v>
      </c>
      <c r="O617" s="738">
        <v>126</v>
      </c>
      <c r="P617" s="741">
        <v>14</v>
      </c>
      <c r="Q617" s="741">
        <v>1764</v>
      </c>
      <c r="R617" s="754">
        <v>3.5</v>
      </c>
      <c r="S617" s="742">
        <v>126</v>
      </c>
    </row>
    <row r="618" spans="1:19" ht="14.4" customHeight="1" x14ac:dyDescent="0.3">
      <c r="A618" s="737" t="s">
        <v>4147</v>
      </c>
      <c r="B618" s="738" t="s">
        <v>4148</v>
      </c>
      <c r="C618" s="738" t="s">
        <v>577</v>
      </c>
      <c r="D618" s="738" t="s">
        <v>2232</v>
      </c>
      <c r="E618" s="738" t="s">
        <v>4144</v>
      </c>
      <c r="F618" s="738" t="s">
        <v>4229</v>
      </c>
      <c r="G618" s="738" t="s">
        <v>4230</v>
      </c>
      <c r="H618" s="741"/>
      <c r="I618" s="741"/>
      <c r="J618" s="738"/>
      <c r="K618" s="738"/>
      <c r="L618" s="741"/>
      <c r="M618" s="741"/>
      <c r="N618" s="738"/>
      <c r="O618" s="738"/>
      <c r="P618" s="741">
        <v>9</v>
      </c>
      <c r="Q618" s="741">
        <v>4455</v>
      </c>
      <c r="R618" s="754"/>
      <c r="S618" s="742">
        <v>495</v>
      </c>
    </row>
    <row r="619" spans="1:19" ht="14.4" customHeight="1" x14ac:dyDescent="0.3">
      <c r="A619" s="737" t="s">
        <v>4147</v>
      </c>
      <c r="B619" s="738" t="s">
        <v>4148</v>
      </c>
      <c r="C619" s="738" t="s">
        <v>577</v>
      </c>
      <c r="D619" s="738" t="s">
        <v>2232</v>
      </c>
      <c r="E619" s="738" t="s">
        <v>4144</v>
      </c>
      <c r="F619" s="738" t="s">
        <v>4240</v>
      </c>
      <c r="G619" s="738" t="s">
        <v>4241</v>
      </c>
      <c r="H619" s="741"/>
      <c r="I619" s="741"/>
      <c r="J619" s="738"/>
      <c r="K619" s="738"/>
      <c r="L619" s="741"/>
      <c r="M619" s="741"/>
      <c r="N619" s="738"/>
      <c r="O619" s="738"/>
      <c r="P619" s="741">
        <v>2</v>
      </c>
      <c r="Q619" s="741">
        <v>614</v>
      </c>
      <c r="R619" s="754"/>
      <c r="S619" s="742">
        <v>307</v>
      </c>
    </row>
    <row r="620" spans="1:19" ht="14.4" customHeight="1" x14ac:dyDescent="0.3">
      <c r="A620" s="737" t="s">
        <v>4147</v>
      </c>
      <c r="B620" s="738" t="s">
        <v>4148</v>
      </c>
      <c r="C620" s="738" t="s">
        <v>577</v>
      </c>
      <c r="D620" s="738" t="s">
        <v>2232</v>
      </c>
      <c r="E620" s="738" t="s">
        <v>4144</v>
      </c>
      <c r="F620" s="738" t="s">
        <v>4250</v>
      </c>
      <c r="G620" s="738" t="s">
        <v>4237</v>
      </c>
      <c r="H620" s="741"/>
      <c r="I620" s="741"/>
      <c r="J620" s="738"/>
      <c r="K620" s="738"/>
      <c r="L620" s="741"/>
      <c r="M620" s="741"/>
      <c r="N620" s="738"/>
      <c r="O620" s="738"/>
      <c r="P620" s="741">
        <v>1</v>
      </c>
      <c r="Q620" s="741">
        <v>178</v>
      </c>
      <c r="R620" s="754"/>
      <c r="S620" s="742">
        <v>178</v>
      </c>
    </row>
    <row r="621" spans="1:19" ht="14.4" customHeight="1" x14ac:dyDescent="0.3">
      <c r="A621" s="737" t="s">
        <v>4147</v>
      </c>
      <c r="B621" s="738" t="s">
        <v>4148</v>
      </c>
      <c r="C621" s="738" t="s">
        <v>577</v>
      </c>
      <c r="D621" s="738" t="s">
        <v>2232</v>
      </c>
      <c r="E621" s="738" t="s">
        <v>4144</v>
      </c>
      <c r="F621" s="738" t="s">
        <v>4242</v>
      </c>
      <c r="G621" s="738" t="s">
        <v>4241</v>
      </c>
      <c r="H621" s="741"/>
      <c r="I621" s="741"/>
      <c r="J621" s="738"/>
      <c r="K621" s="738"/>
      <c r="L621" s="741">
        <v>2</v>
      </c>
      <c r="M621" s="741">
        <v>760</v>
      </c>
      <c r="N621" s="738">
        <v>1</v>
      </c>
      <c r="O621" s="738">
        <v>380</v>
      </c>
      <c r="P621" s="741"/>
      <c r="Q621" s="741"/>
      <c r="R621" s="754"/>
      <c r="S621" s="742"/>
    </row>
    <row r="622" spans="1:19" ht="14.4" customHeight="1" x14ac:dyDescent="0.3">
      <c r="A622" s="737" t="s">
        <v>4147</v>
      </c>
      <c r="B622" s="738" t="s">
        <v>4148</v>
      </c>
      <c r="C622" s="738" t="s">
        <v>577</v>
      </c>
      <c r="D622" s="738" t="s">
        <v>2233</v>
      </c>
      <c r="E622" s="738" t="s">
        <v>4144</v>
      </c>
      <c r="F622" s="738" t="s">
        <v>4199</v>
      </c>
      <c r="G622" s="738" t="s">
        <v>4200</v>
      </c>
      <c r="H622" s="741">
        <v>11</v>
      </c>
      <c r="I622" s="741">
        <v>2585</v>
      </c>
      <c r="J622" s="738">
        <v>1.471257825839499</v>
      </c>
      <c r="K622" s="738">
        <v>235</v>
      </c>
      <c r="L622" s="741">
        <v>7</v>
      </c>
      <c r="M622" s="741">
        <v>1757</v>
      </c>
      <c r="N622" s="738">
        <v>1</v>
      </c>
      <c r="O622" s="738">
        <v>251</v>
      </c>
      <c r="P622" s="741">
        <v>4</v>
      </c>
      <c r="Q622" s="741">
        <v>1004</v>
      </c>
      <c r="R622" s="754">
        <v>0.5714285714285714</v>
      </c>
      <c r="S622" s="742">
        <v>251</v>
      </c>
    </row>
    <row r="623" spans="1:19" ht="14.4" customHeight="1" x14ac:dyDescent="0.3">
      <c r="A623" s="737" t="s">
        <v>4147</v>
      </c>
      <c r="B623" s="738" t="s">
        <v>4148</v>
      </c>
      <c r="C623" s="738" t="s">
        <v>577</v>
      </c>
      <c r="D623" s="738" t="s">
        <v>2233</v>
      </c>
      <c r="E623" s="738" t="s">
        <v>4144</v>
      </c>
      <c r="F623" s="738" t="s">
        <v>4225</v>
      </c>
      <c r="G623" s="738" t="s">
        <v>4226</v>
      </c>
      <c r="H623" s="741">
        <v>19</v>
      </c>
      <c r="I623" s="741">
        <v>2242</v>
      </c>
      <c r="J623" s="738">
        <v>1.9770723104056438</v>
      </c>
      <c r="K623" s="738">
        <v>118</v>
      </c>
      <c r="L623" s="741">
        <v>9</v>
      </c>
      <c r="M623" s="741">
        <v>1134</v>
      </c>
      <c r="N623" s="738">
        <v>1</v>
      </c>
      <c r="O623" s="738">
        <v>126</v>
      </c>
      <c r="P623" s="741">
        <v>5</v>
      </c>
      <c r="Q623" s="741">
        <v>630</v>
      </c>
      <c r="R623" s="754">
        <v>0.55555555555555558</v>
      </c>
      <c r="S623" s="742">
        <v>126</v>
      </c>
    </row>
    <row r="624" spans="1:19" ht="14.4" customHeight="1" x14ac:dyDescent="0.3">
      <c r="A624" s="737" t="s">
        <v>4147</v>
      </c>
      <c r="B624" s="738" t="s">
        <v>4148</v>
      </c>
      <c r="C624" s="738" t="s">
        <v>577</v>
      </c>
      <c r="D624" s="738" t="s">
        <v>2233</v>
      </c>
      <c r="E624" s="738" t="s">
        <v>4144</v>
      </c>
      <c r="F624" s="738" t="s">
        <v>4231</v>
      </c>
      <c r="G624" s="738" t="s">
        <v>4230</v>
      </c>
      <c r="H624" s="741">
        <v>2</v>
      </c>
      <c r="I624" s="741">
        <v>1118</v>
      </c>
      <c r="J624" s="738">
        <v>0.28118712273641849</v>
      </c>
      <c r="K624" s="738">
        <v>559</v>
      </c>
      <c r="L624" s="741">
        <v>7</v>
      </c>
      <c r="M624" s="741">
        <v>3976</v>
      </c>
      <c r="N624" s="738">
        <v>1</v>
      </c>
      <c r="O624" s="738">
        <v>568</v>
      </c>
      <c r="P624" s="741">
        <v>6</v>
      </c>
      <c r="Q624" s="741">
        <v>3408</v>
      </c>
      <c r="R624" s="754">
        <v>0.8571428571428571</v>
      </c>
      <c r="S624" s="742">
        <v>568</v>
      </c>
    </row>
    <row r="625" spans="1:19" ht="14.4" customHeight="1" x14ac:dyDescent="0.3">
      <c r="A625" s="737" t="s">
        <v>4147</v>
      </c>
      <c r="B625" s="738" t="s">
        <v>4148</v>
      </c>
      <c r="C625" s="738" t="s">
        <v>577</v>
      </c>
      <c r="D625" s="738" t="s">
        <v>2233</v>
      </c>
      <c r="E625" s="738" t="s">
        <v>4144</v>
      </c>
      <c r="F625" s="738" t="s">
        <v>4234</v>
      </c>
      <c r="G625" s="738" t="s">
        <v>4235</v>
      </c>
      <c r="H625" s="741">
        <v>1</v>
      </c>
      <c r="I625" s="741">
        <v>449</v>
      </c>
      <c r="J625" s="738">
        <v>0.48593073593073594</v>
      </c>
      <c r="K625" s="738">
        <v>449</v>
      </c>
      <c r="L625" s="741">
        <v>2</v>
      </c>
      <c r="M625" s="741">
        <v>924</v>
      </c>
      <c r="N625" s="738">
        <v>1</v>
      </c>
      <c r="O625" s="738">
        <v>462</v>
      </c>
      <c r="P625" s="741">
        <v>1</v>
      </c>
      <c r="Q625" s="741">
        <v>462</v>
      </c>
      <c r="R625" s="754">
        <v>0.5</v>
      </c>
      <c r="S625" s="742">
        <v>462</v>
      </c>
    </row>
    <row r="626" spans="1:19" ht="14.4" customHeight="1" x14ac:dyDescent="0.3">
      <c r="A626" s="737" t="s">
        <v>4147</v>
      </c>
      <c r="B626" s="738" t="s">
        <v>4148</v>
      </c>
      <c r="C626" s="738" t="s">
        <v>577</v>
      </c>
      <c r="D626" s="738" t="s">
        <v>2233</v>
      </c>
      <c r="E626" s="738" t="s">
        <v>4144</v>
      </c>
      <c r="F626" s="738" t="s">
        <v>4242</v>
      </c>
      <c r="G626" s="738" t="s">
        <v>4241</v>
      </c>
      <c r="H626" s="741">
        <v>6</v>
      </c>
      <c r="I626" s="741">
        <v>2226</v>
      </c>
      <c r="J626" s="738"/>
      <c r="K626" s="738">
        <v>371</v>
      </c>
      <c r="L626" s="741"/>
      <c r="M626" s="741"/>
      <c r="N626" s="738"/>
      <c r="O626" s="738"/>
      <c r="P626" s="741"/>
      <c r="Q626" s="741"/>
      <c r="R626" s="754"/>
      <c r="S626" s="742"/>
    </row>
    <row r="627" spans="1:19" ht="14.4" customHeight="1" x14ac:dyDescent="0.3">
      <c r="A627" s="737" t="s">
        <v>4147</v>
      </c>
      <c r="B627" s="738" t="s">
        <v>4148</v>
      </c>
      <c r="C627" s="738" t="s">
        <v>577</v>
      </c>
      <c r="D627" s="738" t="s">
        <v>2233</v>
      </c>
      <c r="E627" s="738" t="s">
        <v>4144</v>
      </c>
      <c r="F627" s="738" t="s">
        <v>4243</v>
      </c>
      <c r="G627" s="738" t="s">
        <v>4244</v>
      </c>
      <c r="H627" s="741">
        <v>10</v>
      </c>
      <c r="I627" s="741">
        <v>2720</v>
      </c>
      <c r="J627" s="738">
        <v>2.5</v>
      </c>
      <c r="K627" s="738">
        <v>272</v>
      </c>
      <c r="L627" s="741">
        <v>4</v>
      </c>
      <c r="M627" s="741">
        <v>1088</v>
      </c>
      <c r="N627" s="738">
        <v>1</v>
      </c>
      <c r="O627" s="738">
        <v>272</v>
      </c>
      <c r="P627" s="741">
        <v>2</v>
      </c>
      <c r="Q627" s="741">
        <v>544</v>
      </c>
      <c r="R627" s="754">
        <v>0.5</v>
      </c>
      <c r="S627" s="742">
        <v>272</v>
      </c>
    </row>
    <row r="628" spans="1:19" ht="14.4" customHeight="1" x14ac:dyDescent="0.3">
      <c r="A628" s="737" t="s">
        <v>4147</v>
      </c>
      <c r="B628" s="738" t="s">
        <v>4148</v>
      </c>
      <c r="C628" s="738" t="s">
        <v>577</v>
      </c>
      <c r="D628" s="738" t="s">
        <v>2233</v>
      </c>
      <c r="E628" s="738" t="s">
        <v>4144</v>
      </c>
      <c r="F628" s="738" t="s">
        <v>4245</v>
      </c>
      <c r="G628" s="738" t="s">
        <v>4228</v>
      </c>
      <c r="H628" s="741">
        <v>27</v>
      </c>
      <c r="I628" s="741">
        <v>10665</v>
      </c>
      <c r="J628" s="738">
        <v>2.3998649864986499</v>
      </c>
      <c r="K628" s="738">
        <v>395</v>
      </c>
      <c r="L628" s="741">
        <v>11</v>
      </c>
      <c r="M628" s="741">
        <v>4444</v>
      </c>
      <c r="N628" s="738">
        <v>1</v>
      </c>
      <c r="O628" s="738">
        <v>404</v>
      </c>
      <c r="P628" s="741">
        <v>2</v>
      </c>
      <c r="Q628" s="741">
        <v>808</v>
      </c>
      <c r="R628" s="754">
        <v>0.18181818181818182</v>
      </c>
      <c r="S628" s="742">
        <v>404</v>
      </c>
    </row>
    <row r="629" spans="1:19" ht="14.4" customHeight="1" x14ac:dyDescent="0.3">
      <c r="A629" s="737" t="s">
        <v>4147</v>
      </c>
      <c r="B629" s="738" t="s">
        <v>4148</v>
      </c>
      <c r="C629" s="738" t="s">
        <v>577</v>
      </c>
      <c r="D629" s="738" t="s">
        <v>4115</v>
      </c>
      <c r="E629" s="738" t="s">
        <v>4144</v>
      </c>
      <c r="F629" s="738" t="s">
        <v>4199</v>
      </c>
      <c r="G629" s="738" t="s">
        <v>4200</v>
      </c>
      <c r="H629" s="741"/>
      <c r="I629" s="741"/>
      <c r="J629" s="738"/>
      <c r="K629" s="738"/>
      <c r="L629" s="741">
        <v>2</v>
      </c>
      <c r="M629" s="741">
        <v>502</v>
      </c>
      <c r="N629" s="738">
        <v>1</v>
      </c>
      <c r="O629" s="738">
        <v>251</v>
      </c>
      <c r="P629" s="741"/>
      <c r="Q629" s="741"/>
      <c r="R629" s="754"/>
      <c r="S629" s="742"/>
    </row>
    <row r="630" spans="1:19" ht="14.4" customHeight="1" x14ac:dyDescent="0.3">
      <c r="A630" s="737" t="s">
        <v>4147</v>
      </c>
      <c r="B630" s="738" t="s">
        <v>4148</v>
      </c>
      <c r="C630" s="738" t="s">
        <v>577</v>
      </c>
      <c r="D630" s="738" t="s">
        <v>4115</v>
      </c>
      <c r="E630" s="738" t="s">
        <v>4144</v>
      </c>
      <c r="F630" s="738" t="s">
        <v>4234</v>
      </c>
      <c r="G630" s="738" t="s">
        <v>4235</v>
      </c>
      <c r="H630" s="741"/>
      <c r="I630" s="741"/>
      <c r="J630" s="738"/>
      <c r="K630" s="738"/>
      <c r="L630" s="741">
        <v>3</v>
      </c>
      <c r="M630" s="741">
        <v>1386</v>
      </c>
      <c r="N630" s="738">
        <v>1</v>
      </c>
      <c r="O630" s="738">
        <v>462</v>
      </c>
      <c r="P630" s="741"/>
      <c r="Q630" s="741"/>
      <c r="R630" s="754"/>
      <c r="S630" s="742"/>
    </row>
    <row r="631" spans="1:19" ht="14.4" customHeight="1" x14ac:dyDescent="0.3">
      <c r="A631" s="737" t="s">
        <v>4147</v>
      </c>
      <c r="B631" s="738" t="s">
        <v>4148</v>
      </c>
      <c r="C631" s="738" t="s">
        <v>577</v>
      </c>
      <c r="D631" s="738" t="s">
        <v>4116</v>
      </c>
      <c r="E631" s="738" t="s">
        <v>4144</v>
      </c>
      <c r="F631" s="738" t="s">
        <v>4199</v>
      </c>
      <c r="G631" s="738" t="s">
        <v>4200</v>
      </c>
      <c r="H631" s="741">
        <v>1</v>
      </c>
      <c r="I631" s="741">
        <v>235</v>
      </c>
      <c r="J631" s="738"/>
      <c r="K631" s="738">
        <v>235</v>
      </c>
      <c r="L631" s="741"/>
      <c r="M631" s="741"/>
      <c r="N631" s="738"/>
      <c r="O631" s="738"/>
      <c r="P631" s="741"/>
      <c r="Q631" s="741"/>
      <c r="R631" s="754"/>
      <c r="S631" s="742"/>
    </row>
    <row r="632" spans="1:19" ht="14.4" customHeight="1" x14ac:dyDescent="0.3">
      <c r="A632" s="737" t="s">
        <v>4147</v>
      </c>
      <c r="B632" s="738" t="s">
        <v>4148</v>
      </c>
      <c r="C632" s="738" t="s">
        <v>577</v>
      </c>
      <c r="D632" s="738" t="s">
        <v>4116</v>
      </c>
      <c r="E632" s="738" t="s">
        <v>4144</v>
      </c>
      <c r="F632" s="738" t="s">
        <v>4225</v>
      </c>
      <c r="G632" s="738" t="s">
        <v>4226</v>
      </c>
      <c r="H632" s="741">
        <v>1</v>
      </c>
      <c r="I632" s="741">
        <v>118</v>
      </c>
      <c r="J632" s="738"/>
      <c r="K632" s="738">
        <v>118</v>
      </c>
      <c r="L632" s="741"/>
      <c r="M632" s="741"/>
      <c r="N632" s="738"/>
      <c r="O632" s="738"/>
      <c r="P632" s="741"/>
      <c r="Q632" s="741"/>
      <c r="R632" s="754"/>
      <c r="S632" s="742"/>
    </row>
    <row r="633" spans="1:19" ht="14.4" customHeight="1" x14ac:dyDescent="0.3">
      <c r="A633" s="737" t="s">
        <v>4147</v>
      </c>
      <c r="B633" s="738" t="s">
        <v>4148</v>
      </c>
      <c r="C633" s="738" t="s">
        <v>577</v>
      </c>
      <c r="D633" s="738" t="s">
        <v>4116</v>
      </c>
      <c r="E633" s="738" t="s">
        <v>4144</v>
      </c>
      <c r="F633" s="738" t="s">
        <v>4242</v>
      </c>
      <c r="G633" s="738" t="s">
        <v>4241</v>
      </c>
      <c r="H633" s="741">
        <v>1</v>
      </c>
      <c r="I633" s="741">
        <v>371</v>
      </c>
      <c r="J633" s="738"/>
      <c r="K633" s="738">
        <v>371</v>
      </c>
      <c r="L633" s="741"/>
      <c r="M633" s="741"/>
      <c r="N633" s="738"/>
      <c r="O633" s="738"/>
      <c r="P633" s="741"/>
      <c r="Q633" s="741"/>
      <c r="R633" s="754"/>
      <c r="S633" s="742"/>
    </row>
    <row r="634" spans="1:19" ht="14.4" customHeight="1" x14ac:dyDescent="0.3">
      <c r="A634" s="737" t="s">
        <v>4147</v>
      </c>
      <c r="B634" s="738" t="s">
        <v>4148</v>
      </c>
      <c r="C634" s="738" t="s">
        <v>577</v>
      </c>
      <c r="D634" s="738" t="s">
        <v>4117</v>
      </c>
      <c r="E634" s="738" t="s">
        <v>4144</v>
      </c>
      <c r="F634" s="738" t="s">
        <v>4199</v>
      </c>
      <c r="G634" s="738" t="s">
        <v>4200</v>
      </c>
      <c r="H634" s="741">
        <v>3</v>
      </c>
      <c r="I634" s="741">
        <v>705</v>
      </c>
      <c r="J634" s="738"/>
      <c r="K634" s="738">
        <v>235</v>
      </c>
      <c r="L634" s="741"/>
      <c r="M634" s="741"/>
      <c r="N634" s="738"/>
      <c r="O634" s="738"/>
      <c r="P634" s="741"/>
      <c r="Q634" s="741"/>
      <c r="R634" s="754"/>
      <c r="S634" s="742"/>
    </row>
    <row r="635" spans="1:19" ht="14.4" customHeight="1" x14ac:dyDescent="0.3">
      <c r="A635" s="737" t="s">
        <v>4147</v>
      </c>
      <c r="B635" s="738" t="s">
        <v>4148</v>
      </c>
      <c r="C635" s="738" t="s">
        <v>577</v>
      </c>
      <c r="D635" s="738" t="s">
        <v>4117</v>
      </c>
      <c r="E635" s="738" t="s">
        <v>4144</v>
      </c>
      <c r="F635" s="738" t="s">
        <v>4225</v>
      </c>
      <c r="G635" s="738" t="s">
        <v>4226</v>
      </c>
      <c r="H635" s="741">
        <v>7</v>
      </c>
      <c r="I635" s="741">
        <v>826</v>
      </c>
      <c r="J635" s="738"/>
      <c r="K635" s="738">
        <v>118</v>
      </c>
      <c r="L635" s="741"/>
      <c r="M635" s="741"/>
      <c r="N635" s="738"/>
      <c r="O635" s="738"/>
      <c r="P635" s="741"/>
      <c r="Q635" s="741"/>
      <c r="R635" s="754"/>
      <c r="S635" s="742"/>
    </row>
    <row r="636" spans="1:19" ht="14.4" customHeight="1" x14ac:dyDescent="0.3">
      <c r="A636" s="737" t="s">
        <v>4147</v>
      </c>
      <c r="B636" s="738" t="s">
        <v>4148</v>
      </c>
      <c r="C636" s="738" t="s">
        <v>577</v>
      </c>
      <c r="D636" s="738" t="s">
        <v>4117</v>
      </c>
      <c r="E636" s="738" t="s">
        <v>4144</v>
      </c>
      <c r="F636" s="738" t="s">
        <v>4229</v>
      </c>
      <c r="G636" s="738" t="s">
        <v>4230</v>
      </c>
      <c r="H636" s="741">
        <v>3</v>
      </c>
      <c r="I636" s="741">
        <v>1461</v>
      </c>
      <c r="J636" s="738"/>
      <c r="K636" s="738">
        <v>487</v>
      </c>
      <c r="L636" s="741"/>
      <c r="M636" s="741"/>
      <c r="N636" s="738"/>
      <c r="O636" s="738"/>
      <c r="P636" s="741"/>
      <c r="Q636" s="741"/>
      <c r="R636" s="754"/>
      <c r="S636" s="742"/>
    </row>
    <row r="637" spans="1:19" ht="14.4" customHeight="1" x14ac:dyDescent="0.3">
      <c r="A637" s="737" t="s">
        <v>4147</v>
      </c>
      <c r="B637" s="738" t="s">
        <v>4148</v>
      </c>
      <c r="C637" s="738" t="s">
        <v>577</v>
      </c>
      <c r="D637" s="738" t="s">
        <v>4117</v>
      </c>
      <c r="E637" s="738" t="s">
        <v>4144</v>
      </c>
      <c r="F637" s="738" t="s">
        <v>4240</v>
      </c>
      <c r="G637" s="738" t="s">
        <v>4241</v>
      </c>
      <c r="H637" s="741">
        <v>2</v>
      </c>
      <c r="I637" s="741">
        <v>598</v>
      </c>
      <c r="J637" s="738"/>
      <c r="K637" s="738">
        <v>299</v>
      </c>
      <c r="L637" s="741"/>
      <c r="M637" s="741"/>
      <c r="N637" s="738"/>
      <c r="O637" s="738"/>
      <c r="P637" s="741"/>
      <c r="Q637" s="741"/>
      <c r="R637" s="754"/>
      <c r="S637" s="742"/>
    </row>
    <row r="638" spans="1:19" ht="14.4" customHeight="1" x14ac:dyDescent="0.3">
      <c r="A638" s="737" t="s">
        <v>4147</v>
      </c>
      <c r="B638" s="738" t="s">
        <v>4148</v>
      </c>
      <c r="C638" s="738" t="s">
        <v>577</v>
      </c>
      <c r="D638" s="738" t="s">
        <v>4117</v>
      </c>
      <c r="E638" s="738" t="s">
        <v>4144</v>
      </c>
      <c r="F638" s="738" t="s">
        <v>4242</v>
      </c>
      <c r="G638" s="738" t="s">
        <v>4241</v>
      </c>
      <c r="H638" s="741">
        <v>7</v>
      </c>
      <c r="I638" s="741">
        <v>2597</v>
      </c>
      <c r="J638" s="738"/>
      <c r="K638" s="738">
        <v>371</v>
      </c>
      <c r="L638" s="741"/>
      <c r="M638" s="741"/>
      <c r="N638" s="738"/>
      <c r="O638" s="738"/>
      <c r="P638" s="741"/>
      <c r="Q638" s="741"/>
      <c r="R638" s="754"/>
      <c r="S638" s="742"/>
    </row>
    <row r="639" spans="1:19" ht="14.4" customHeight="1" x14ac:dyDescent="0.3">
      <c r="A639" s="737" t="s">
        <v>4147</v>
      </c>
      <c r="B639" s="738" t="s">
        <v>4148</v>
      </c>
      <c r="C639" s="738" t="s">
        <v>577</v>
      </c>
      <c r="D639" s="738" t="s">
        <v>4118</v>
      </c>
      <c r="E639" s="738" t="s">
        <v>4144</v>
      </c>
      <c r="F639" s="738" t="s">
        <v>4229</v>
      </c>
      <c r="G639" s="738" t="s">
        <v>4230</v>
      </c>
      <c r="H639" s="741"/>
      <c r="I639" s="741"/>
      <c r="J639" s="738"/>
      <c r="K639" s="738"/>
      <c r="L639" s="741"/>
      <c r="M639" s="741"/>
      <c r="N639" s="738"/>
      <c r="O639" s="738"/>
      <c r="P639" s="741">
        <v>3</v>
      </c>
      <c r="Q639" s="741">
        <v>1485</v>
      </c>
      <c r="R639" s="754"/>
      <c r="S639" s="742">
        <v>495</v>
      </c>
    </row>
    <row r="640" spans="1:19" ht="14.4" customHeight="1" x14ac:dyDescent="0.3">
      <c r="A640" s="737" t="s">
        <v>4147</v>
      </c>
      <c r="B640" s="738" t="s">
        <v>4148</v>
      </c>
      <c r="C640" s="738" t="s">
        <v>577</v>
      </c>
      <c r="D640" s="738" t="s">
        <v>2235</v>
      </c>
      <c r="E640" s="738" t="s">
        <v>4144</v>
      </c>
      <c r="F640" s="738" t="s">
        <v>4199</v>
      </c>
      <c r="G640" s="738" t="s">
        <v>4200</v>
      </c>
      <c r="H640" s="741"/>
      <c r="I640" s="741"/>
      <c r="J640" s="738"/>
      <c r="K640" s="738"/>
      <c r="L640" s="741">
        <v>1</v>
      </c>
      <c r="M640" s="741">
        <v>251</v>
      </c>
      <c r="N640" s="738">
        <v>1</v>
      </c>
      <c r="O640" s="738">
        <v>251</v>
      </c>
      <c r="P640" s="741"/>
      <c r="Q640" s="741"/>
      <c r="R640" s="754"/>
      <c r="S640" s="742"/>
    </row>
    <row r="641" spans="1:19" ht="14.4" customHeight="1" x14ac:dyDescent="0.3">
      <c r="A641" s="737" t="s">
        <v>4147</v>
      </c>
      <c r="B641" s="738" t="s">
        <v>4148</v>
      </c>
      <c r="C641" s="738" t="s">
        <v>577</v>
      </c>
      <c r="D641" s="738" t="s">
        <v>2235</v>
      </c>
      <c r="E641" s="738" t="s">
        <v>4144</v>
      </c>
      <c r="F641" s="738" t="s">
        <v>4225</v>
      </c>
      <c r="G641" s="738" t="s">
        <v>4226</v>
      </c>
      <c r="H641" s="741"/>
      <c r="I641" s="741"/>
      <c r="J641" s="738"/>
      <c r="K641" s="738"/>
      <c r="L641" s="741">
        <v>4</v>
      </c>
      <c r="M641" s="741">
        <v>504</v>
      </c>
      <c r="N641" s="738">
        <v>1</v>
      </c>
      <c r="O641" s="738">
        <v>126</v>
      </c>
      <c r="P641" s="741"/>
      <c r="Q641" s="741"/>
      <c r="R641" s="754"/>
      <c r="S641" s="742"/>
    </row>
    <row r="642" spans="1:19" ht="14.4" customHeight="1" x14ac:dyDescent="0.3">
      <c r="A642" s="737" t="s">
        <v>4147</v>
      </c>
      <c r="B642" s="738" t="s">
        <v>4148</v>
      </c>
      <c r="C642" s="738" t="s">
        <v>577</v>
      </c>
      <c r="D642" s="738" t="s">
        <v>2235</v>
      </c>
      <c r="E642" s="738" t="s">
        <v>4144</v>
      </c>
      <c r="F642" s="738" t="s">
        <v>4227</v>
      </c>
      <c r="G642" s="738" t="s">
        <v>4228</v>
      </c>
      <c r="H642" s="741"/>
      <c r="I642" s="741"/>
      <c r="J642" s="738"/>
      <c r="K642" s="738"/>
      <c r="L642" s="741">
        <v>4</v>
      </c>
      <c r="M642" s="741">
        <v>1324</v>
      </c>
      <c r="N642" s="738">
        <v>1</v>
      </c>
      <c r="O642" s="738">
        <v>331</v>
      </c>
      <c r="P642" s="741"/>
      <c r="Q642" s="741"/>
      <c r="R642" s="754"/>
      <c r="S642" s="742"/>
    </row>
    <row r="643" spans="1:19" ht="14.4" customHeight="1" x14ac:dyDescent="0.3">
      <c r="A643" s="737" t="s">
        <v>4147</v>
      </c>
      <c r="B643" s="738" t="s">
        <v>4148</v>
      </c>
      <c r="C643" s="738" t="s">
        <v>577</v>
      </c>
      <c r="D643" s="738" t="s">
        <v>2235</v>
      </c>
      <c r="E643" s="738" t="s">
        <v>4144</v>
      </c>
      <c r="F643" s="738" t="s">
        <v>4229</v>
      </c>
      <c r="G643" s="738" t="s">
        <v>4230</v>
      </c>
      <c r="H643" s="741"/>
      <c r="I643" s="741"/>
      <c r="J643" s="738"/>
      <c r="K643" s="738"/>
      <c r="L643" s="741">
        <v>1</v>
      </c>
      <c r="M643" s="741">
        <v>495</v>
      </c>
      <c r="N643" s="738">
        <v>1</v>
      </c>
      <c r="O643" s="738">
        <v>495</v>
      </c>
      <c r="P643" s="741"/>
      <c r="Q643" s="741"/>
      <c r="R643" s="754"/>
      <c r="S643" s="742"/>
    </row>
    <row r="644" spans="1:19" ht="14.4" customHeight="1" x14ac:dyDescent="0.3">
      <c r="A644" s="737" t="s">
        <v>4147</v>
      </c>
      <c r="B644" s="738" t="s">
        <v>4148</v>
      </c>
      <c r="C644" s="738" t="s">
        <v>577</v>
      </c>
      <c r="D644" s="738" t="s">
        <v>2235</v>
      </c>
      <c r="E644" s="738" t="s">
        <v>4144</v>
      </c>
      <c r="F644" s="738" t="s">
        <v>4240</v>
      </c>
      <c r="G644" s="738" t="s">
        <v>4241</v>
      </c>
      <c r="H644" s="741"/>
      <c r="I644" s="741"/>
      <c r="J644" s="738"/>
      <c r="K644" s="738"/>
      <c r="L644" s="741">
        <v>2</v>
      </c>
      <c r="M644" s="741">
        <v>614</v>
      </c>
      <c r="N644" s="738">
        <v>1</v>
      </c>
      <c r="O644" s="738">
        <v>307</v>
      </c>
      <c r="P644" s="741"/>
      <c r="Q644" s="741"/>
      <c r="R644" s="754"/>
      <c r="S644" s="742"/>
    </row>
    <row r="645" spans="1:19" ht="14.4" customHeight="1" x14ac:dyDescent="0.3">
      <c r="A645" s="737" t="s">
        <v>4147</v>
      </c>
      <c r="B645" s="738" t="s">
        <v>4148</v>
      </c>
      <c r="C645" s="738" t="s">
        <v>577</v>
      </c>
      <c r="D645" s="738" t="s">
        <v>2236</v>
      </c>
      <c r="E645" s="738" t="s">
        <v>4144</v>
      </c>
      <c r="F645" s="738" t="s">
        <v>4231</v>
      </c>
      <c r="G645" s="738" t="s">
        <v>4230</v>
      </c>
      <c r="H645" s="741">
        <v>5</v>
      </c>
      <c r="I645" s="741">
        <v>2795</v>
      </c>
      <c r="J645" s="738"/>
      <c r="K645" s="738">
        <v>559</v>
      </c>
      <c r="L645" s="741"/>
      <c r="M645" s="741"/>
      <c r="N645" s="738"/>
      <c r="O645" s="738"/>
      <c r="P645" s="741"/>
      <c r="Q645" s="741"/>
      <c r="R645" s="754"/>
      <c r="S645" s="742"/>
    </row>
    <row r="646" spans="1:19" ht="14.4" customHeight="1" x14ac:dyDescent="0.3">
      <c r="A646" s="737" t="s">
        <v>4147</v>
      </c>
      <c r="B646" s="738" t="s">
        <v>4148</v>
      </c>
      <c r="C646" s="738" t="s">
        <v>577</v>
      </c>
      <c r="D646" s="738" t="s">
        <v>4122</v>
      </c>
      <c r="E646" s="738" t="s">
        <v>4144</v>
      </c>
      <c r="F646" s="738" t="s">
        <v>4199</v>
      </c>
      <c r="G646" s="738" t="s">
        <v>4200</v>
      </c>
      <c r="H646" s="741">
        <v>1</v>
      </c>
      <c r="I646" s="741">
        <v>235</v>
      </c>
      <c r="J646" s="738"/>
      <c r="K646" s="738">
        <v>235</v>
      </c>
      <c r="L646" s="741"/>
      <c r="M646" s="741"/>
      <c r="N646" s="738"/>
      <c r="O646" s="738"/>
      <c r="P646" s="741"/>
      <c r="Q646" s="741"/>
      <c r="R646" s="754"/>
      <c r="S646" s="742"/>
    </row>
    <row r="647" spans="1:19" ht="14.4" customHeight="1" x14ac:dyDescent="0.3">
      <c r="A647" s="737" t="s">
        <v>4147</v>
      </c>
      <c r="B647" s="738" t="s">
        <v>4148</v>
      </c>
      <c r="C647" s="738" t="s">
        <v>577</v>
      </c>
      <c r="D647" s="738" t="s">
        <v>4122</v>
      </c>
      <c r="E647" s="738" t="s">
        <v>4144</v>
      </c>
      <c r="F647" s="738" t="s">
        <v>4231</v>
      </c>
      <c r="G647" s="738" t="s">
        <v>4230</v>
      </c>
      <c r="H647" s="741">
        <v>3</v>
      </c>
      <c r="I647" s="741">
        <v>1677</v>
      </c>
      <c r="J647" s="738"/>
      <c r="K647" s="738">
        <v>559</v>
      </c>
      <c r="L647" s="741"/>
      <c r="M647" s="741"/>
      <c r="N647" s="738"/>
      <c r="O647" s="738"/>
      <c r="P647" s="741"/>
      <c r="Q647" s="741"/>
      <c r="R647" s="754"/>
      <c r="S647" s="742"/>
    </row>
    <row r="648" spans="1:19" ht="14.4" customHeight="1" x14ac:dyDescent="0.3">
      <c r="A648" s="737" t="s">
        <v>4147</v>
      </c>
      <c r="B648" s="738" t="s">
        <v>4148</v>
      </c>
      <c r="C648" s="738" t="s">
        <v>577</v>
      </c>
      <c r="D648" s="738" t="s">
        <v>4122</v>
      </c>
      <c r="E648" s="738" t="s">
        <v>4144</v>
      </c>
      <c r="F648" s="738" t="s">
        <v>4234</v>
      </c>
      <c r="G648" s="738" t="s">
        <v>4235</v>
      </c>
      <c r="H648" s="741">
        <v>1</v>
      </c>
      <c r="I648" s="741">
        <v>449</v>
      </c>
      <c r="J648" s="738"/>
      <c r="K648" s="738">
        <v>449</v>
      </c>
      <c r="L648" s="741"/>
      <c r="M648" s="741"/>
      <c r="N648" s="738"/>
      <c r="O648" s="738"/>
      <c r="P648" s="741"/>
      <c r="Q648" s="741"/>
      <c r="R648" s="754"/>
      <c r="S648" s="742"/>
    </row>
    <row r="649" spans="1:19" ht="14.4" customHeight="1" x14ac:dyDescent="0.3">
      <c r="A649" s="737" t="s">
        <v>4147</v>
      </c>
      <c r="B649" s="738" t="s">
        <v>4148</v>
      </c>
      <c r="C649" s="738" t="s">
        <v>577</v>
      </c>
      <c r="D649" s="738" t="s">
        <v>4122</v>
      </c>
      <c r="E649" s="738" t="s">
        <v>4144</v>
      </c>
      <c r="F649" s="738" t="s">
        <v>4242</v>
      </c>
      <c r="G649" s="738" t="s">
        <v>4241</v>
      </c>
      <c r="H649" s="741">
        <v>2</v>
      </c>
      <c r="I649" s="741">
        <v>742</v>
      </c>
      <c r="J649" s="738"/>
      <c r="K649" s="738">
        <v>371</v>
      </c>
      <c r="L649" s="741"/>
      <c r="M649" s="741"/>
      <c r="N649" s="738"/>
      <c r="O649" s="738"/>
      <c r="P649" s="741"/>
      <c r="Q649" s="741"/>
      <c r="R649" s="754"/>
      <c r="S649" s="742"/>
    </row>
    <row r="650" spans="1:19" ht="14.4" customHeight="1" x14ac:dyDescent="0.3">
      <c r="A650" s="737" t="s">
        <v>4147</v>
      </c>
      <c r="B650" s="738" t="s">
        <v>4148</v>
      </c>
      <c r="C650" s="738" t="s">
        <v>577</v>
      </c>
      <c r="D650" s="738" t="s">
        <v>4125</v>
      </c>
      <c r="E650" s="738" t="s">
        <v>4144</v>
      </c>
      <c r="F650" s="738" t="s">
        <v>4199</v>
      </c>
      <c r="G650" s="738" t="s">
        <v>4200</v>
      </c>
      <c r="H650" s="741">
        <v>1</v>
      </c>
      <c r="I650" s="741">
        <v>235</v>
      </c>
      <c r="J650" s="738">
        <v>0.46812749003984061</v>
      </c>
      <c r="K650" s="738">
        <v>235</v>
      </c>
      <c r="L650" s="741">
        <v>2</v>
      </c>
      <c r="M650" s="741">
        <v>502</v>
      </c>
      <c r="N650" s="738">
        <v>1</v>
      </c>
      <c r="O650" s="738">
        <v>251</v>
      </c>
      <c r="P650" s="741"/>
      <c r="Q650" s="741"/>
      <c r="R650" s="754"/>
      <c r="S650" s="742"/>
    </row>
    <row r="651" spans="1:19" ht="14.4" customHeight="1" x14ac:dyDescent="0.3">
      <c r="A651" s="737" t="s">
        <v>4147</v>
      </c>
      <c r="B651" s="738" t="s">
        <v>4148</v>
      </c>
      <c r="C651" s="738" t="s">
        <v>577</v>
      </c>
      <c r="D651" s="738" t="s">
        <v>4125</v>
      </c>
      <c r="E651" s="738" t="s">
        <v>4144</v>
      </c>
      <c r="F651" s="738" t="s">
        <v>4225</v>
      </c>
      <c r="G651" s="738" t="s">
        <v>4226</v>
      </c>
      <c r="H651" s="741">
        <v>1</v>
      </c>
      <c r="I651" s="741">
        <v>118</v>
      </c>
      <c r="J651" s="738">
        <v>0.46825396825396826</v>
      </c>
      <c r="K651" s="738">
        <v>118</v>
      </c>
      <c r="L651" s="741">
        <v>2</v>
      </c>
      <c r="M651" s="741">
        <v>252</v>
      </c>
      <c r="N651" s="738">
        <v>1</v>
      </c>
      <c r="O651" s="738">
        <v>126</v>
      </c>
      <c r="P651" s="741"/>
      <c r="Q651" s="741"/>
      <c r="R651" s="754"/>
      <c r="S651" s="742"/>
    </row>
    <row r="652" spans="1:19" ht="14.4" customHeight="1" x14ac:dyDescent="0.3">
      <c r="A652" s="737" t="s">
        <v>4147</v>
      </c>
      <c r="B652" s="738" t="s">
        <v>4148</v>
      </c>
      <c r="C652" s="738" t="s">
        <v>577</v>
      </c>
      <c r="D652" s="738" t="s">
        <v>4125</v>
      </c>
      <c r="E652" s="738" t="s">
        <v>4144</v>
      </c>
      <c r="F652" s="738" t="s">
        <v>4232</v>
      </c>
      <c r="G652" s="738" t="s">
        <v>4233</v>
      </c>
      <c r="H652" s="741"/>
      <c r="I652" s="741"/>
      <c r="J652" s="738"/>
      <c r="K652" s="738"/>
      <c r="L652" s="741">
        <v>2</v>
      </c>
      <c r="M652" s="741">
        <v>1522</v>
      </c>
      <c r="N652" s="738">
        <v>1</v>
      </c>
      <c r="O652" s="738">
        <v>761</v>
      </c>
      <c r="P652" s="741"/>
      <c r="Q652" s="741"/>
      <c r="R652" s="754"/>
      <c r="S652" s="742"/>
    </row>
    <row r="653" spans="1:19" ht="14.4" customHeight="1" x14ac:dyDescent="0.3">
      <c r="A653" s="737" t="s">
        <v>4147</v>
      </c>
      <c r="B653" s="738" t="s">
        <v>4148</v>
      </c>
      <c r="C653" s="738" t="s">
        <v>577</v>
      </c>
      <c r="D653" s="738" t="s">
        <v>4125</v>
      </c>
      <c r="E653" s="738" t="s">
        <v>4144</v>
      </c>
      <c r="F653" s="738" t="s">
        <v>4236</v>
      </c>
      <c r="G653" s="738" t="s">
        <v>4237</v>
      </c>
      <c r="H653" s="741"/>
      <c r="I653" s="741"/>
      <c r="J653" s="738"/>
      <c r="K653" s="738"/>
      <c r="L653" s="741">
        <v>1</v>
      </c>
      <c r="M653" s="741">
        <v>215</v>
      </c>
      <c r="N653" s="738">
        <v>1</v>
      </c>
      <c r="O653" s="738">
        <v>215</v>
      </c>
      <c r="P653" s="741"/>
      <c r="Q653" s="741"/>
      <c r="R653" s="754"/>
      <c r="S653" s="742"/>
    </row>
    <row r="654" spans="1:19" ht="14.4" customHeight="1" x14ac:dyDescent="0.3">
      <c r="A654" s="737" t="s">
        <v>4147</v>
      </c>
      <c r="B654" s="738" t="s">
        <v>4148</v>
      </c>
      <c r="C654" s="738" t="s">
        <v>577</v>
      </c>
      <c r="D654" s="738" t="s">
        <v>4125</v>
      </c>
      <c r="E654" s="738" t="s">
        <v>4144</v>
      </c>
      <c r="F654" s="738" t="s">
        <v>4238</v>
      </c>
      <c r="G654" s="738" t="s">
        <v>4239</v>
      </c>
      <c r="H654" s="741"/>
      <c r="I654" s="741"/>
      <c r="J654" s="738"/>
      <c r="K654" s="738"/>
      <c r="L654" s="741">
        <v>2</v>
      </c>
      <c r="M654" s="741">
        <v>170</v>
      </c>
      <c r="N654" s="738">
        <v>1</v>
      </c>
      <c r="O654" s="738">
        <v>85</v>
      </c>
      <c r="P654" s="741"/>
      <c r="Q654" s="741"/>
      <c r="R654" s="754"/>
      <c r="S654" s="742"/>
    </row>
    <row r="655" spans="1:19" ht="14.4" customHeight="1" x14ac:dyDescent="0.3">
      <c r="A655" s="737" t="s">
        <v>4147</v>
      </c>
      <c r="B655" s="738" t="s">
        <v>4148</v>
      </c>
      <c r="C655" s="738" t="s">
        <v>577</v>
      </c>
      <c r="D655" s="738" t="s">
        <v>4125</v>
      </c>
      <c r="E655" s="738" t="s">
        <v>4144</v>
      </c>
      <c r="F655" s="738" t="s">
        <v>4242</v>
      </c>
      <c r="G655" s="738" t="s">
        <v>4241</v>
      </c>
      <c r="H655" s="741">
        <v>1</v>
      </c>
      <c r="I655" s="741">
        <v>371</v>
      </c>
      <c r="J655" s="738">
        <v>0.97631578947368425</v>
      </c>
      <c r="K655" s="738">
        <v>371</v>
      </c>
      <c r="L655" s="741">
        <v>1</v>
      </c>
      <c r="M655" s="741">
        <v>380</v>
      </c>
      <c r="N655" s="738">
        <v>1</v>
      </c>
      <c r="O655" s="738">
        <v>380</v>
      </c>
      <c r="P655" s="741"/>
      <c r="Q655" s="741"/>
      <c r="R655" s="754"/>
      <c r="S655" s="742"/>
    </row>
    <row r="656" spans="1:19" ht="14.4" customHeight="1" x14ac:dyDescent="0.3">
      <c r="A656" s="737" t="s">
        <v>4147</v>
      </c>
      <c r="B656" s="738" t="s">
        <v>4148</v>
      </c>
      <c r="C656" s="738" t="s">
        <v>577</v>
      </c>
      <c r="D656" s="738" t="s">
        <v>2239</v>
      </c>
      <c r="E656" s="738" t="s">
        <v>4144</v>
      </c>
      <c r="F656" s="738" t="s">
        <v>4199</v>
      </c>
      <c r="G656" s="738" t="s">
        <v>4200</v>
      </c>
      <c r="H656" s="741">
        <v>7</v>
      </c>
      <c r="I656" s="741">
        <v>1645</v>
      </c>
      <c r="J656" s="738">
        <v>3.2768924302788847</v>
      </c>
      <c r="K656" s="738">
        <v>235</v>
      </c>
      <c r="L656" s="741">
        <v>2</v>
      </c>
      <c r="M656" s="741">
        <v>502</v>
      </c>
      <c r="N656" s="738">
        <v>1</v>
      </c>
      <c r="O656" s="738">
        <v>251</v>
      </c>
      <c r="P656" s="741">
        <v>11</v>
      </c>
      <c r="Q656" s="741">
        <v>2761</v>
      </c>
      <c r="R656" s="754">
        <v>5.5</v>
      </c>
      <c r="S656" s="742">
        <v>251</v>
      </c>
    </row>
    <row r="657" spans="1:19" ht="14.4" customHeight="1" x14ac:dyDescent="0.3">
      <c r="A657" s="737" t="s">
        <v>4147</v>
      </c>
      <c r="B657" s="738" t="s">
        <v>4148</v>
      </c>
      <c r="C657" s="738" t="s">
        <v>577</v>
      </c>
      <c r="D657" s="738" t="s">
        <v>2239</v>
      </c>
      <c r="E657" s="738" t="s">
        <v>4144</v>
      </c>
      <c r="F657" s="738" t="s">
        <v>4225</v>
      </c>
      <c r="G657" s="738" t="s">
        <v>4226</v>
      </c>
      <c r="H657" s="741">
        <v>6</v>
      </c>
      <c r="I657" s="741">
        <v>708</v>
      </c>
      <c r="J657" s="738">
        <v>1.1238095238095238</v>
      </c>
      <c r="K657" s="738">
        <v>118</v>
      </c>
      <c r="L657" s="741">
        <v>5</v>
      </c>
      <c r="M657" s="741">
        <v>630</v>
      </c>
      <c r="N657" s="738">
        <v>1</v>
      </c>
      <c r="O657" s="738">
        <v>126</v>
      </c>
      <c r="P657" s="741">
        <v>36</v>
      </c>
      <c r="Q657" s="741">
        <v>4536</v>
      </c>
      <c r="R657" s="754">
        <v>7.2</v>
      </c>
      <c r="S657" s="742">
        <v>126</v>
      </c>
    </row>
    <row r="658" spans="1:19" ht="14.4" customHeight="1" x14ac:dyDescent="0.3">
      <c r="A658" s="737" t="s">
        <v>4147</v>
      </c>
      <c r="B658" s="738" t="s">
        <v>4148</v>
      </c>
      <c r="C658" s="738" t="s">
        <v>577</v>
      </c>
      <c r="D658" s="738" t="s">
        <v>2239</v>
      </c>
      <c r="E658" s="738" t="s">
        <v>4144</v>
      </c>
      <c r="F658" s="738" t="s">
        <v>4231</v>
      </c>
      <c r="G658" s="738" t="s">
        <v>4230</v>
      </c>
      <c r="H658" s="741">
        <v>5</v>
      </c>
      <c r="I658" s="741">
        <v>2795</v>
      </c>
      <c r="J658" s="738"/>
      <c r="K658" s="738">
        <v>559</v>
      </c>
      <c r="L658" s="741"/>
      <c r="M658" s="741"/>
      <c r="N658" s="738"/>
      <c r="O658" s="738"/>
      <c r="P658" s="741">
        <v>17</v>
      </c>
      <c r="Q658" s="741">
        <v>9656</v>
      </c>
      <c r="R658" s="754"/>
      <c r="S658" s="742">
        <v>568</v>
      </c>
    </row>
    <row r="659" spans="1:19" ht="14.4" customHeight="1" x14ac:dyDescent="0.3">
      <c r="A659" s="737" t="s">
        <v>4147</v>
      </c>
      <c r="B659" s="738" t="s">
        <v>4148</v>
      </c>
      <c r="C659" s="738" t="s">
        <v>577</v>
      </c>
      <c r="D659" s="738" t="s">
        <v>2239</v>
      </c>
      <c r="E659" s="738" t="s">
        <v>4144</v>
      </c>
      <c r="F659" s="738" t="s">
        <v>4234</v>
      </c>
      <c r="G659" s="738" t="s">
        <v>4235</v>
      </c>
      <c r="H659" s="741">
        <v>2</v>
      </c>
      <c r="I659" s="741">
        <v>898</v>
      </c>
      <c r="J659" s="738"/>
      <c r="K659" s="738">
        <v>449</v>
      </c>
      <c r="L659" s="741"/>
      <c r="M659" s="741"/>
      <c r="N659" s="738"/>
      <c r="O659" s="738"/>
      <c r="P659" s="741">
        <v>1</v>
      </c>
      <c r="Q659" s="741">
        <v>462</v>
      </c>
      <c r="R659" s="754"/>
      <c r="S659" s="742">
        <v>462</v>
      </c>
    </row>
    <row r="660" spans="1:19" ht="14.4" customHeight="1" x14ac:dyDescent="0.3">
      <c r="A660" s="737" t="s">
        <v>4147</v>
      </c>
      <c r="B660" s="738" t="s">
        <v>4148</v>
      </c>
      <c r="C660" s="738" t="s">
        <v>577</v>
      </c>
      <c r="D660" s="738" t="s">
        <v>2239</v>
      </c>
      <c r="E660" s="738" t="s">
        <v>4144</v>
      </c>
      <c r="F660" s="738" t="s">
        <v>4238</v>
      </c>
      <c r="G660" s="738" t="s">
        <v>4239</v>
      </c>
      <c r="H660" s="741">
        <v>3</v>
      </c>
      <c r="I660" s="741">
        <v>255</v>
      </c>
      <c r="J660" s="738"/>
      <c r="K660" s="738">
        <v>85</v>
      </c>
      <c r="L660" s="741"/>
      <c r="M660" s="741"/>
      <c r="N660" s="738"/>
      <c r="O660" s="738"/>
      <c r="P660" s="741">
        <v>3</v>
      </c>
      <c r="Q660" s="741">
        <v>255</v>
      </c>
      <c r="R660" s="754"/>
      <c r="S660" s="742">
        <v>85</v>
      </c>
    </row>
    <row r="661" spans="1:19" ht="14.4" customHeight="1" x14ac:dyDescent="0.3">
      <c r="A661" s="737" t="s">
        <v>4147</v>
      </c>
      <c r="B661" s="738" t="s">
        <v>4148</v>
      </c>
      <c r="C661" s="738" t="s">
        <v>577</v>
      </c>
      <c r="D661" s="738" t="s">
        <v>2239</v>
      </c>
      <c r="E661" s="738" t="s">
        <v>4144</v>
      </c>
      <c r="F661" s="738" t="s">
        <v>4240</v>
      </c>
      <c r="G661" s="738" t="s">
        <v>4241</v>
      </c>
      <c r="H661" s="741">
        <v>2</v>
      </c>
      <c r="I661" s="741">
        <v>598</v>
      </c>
      <c r="J661" s="738"/>
      <c r="K661" s="738">
        <v>299</v>
      </c>
      <c r="L661" s="741"/>
      <c r="M661" s="741"/>
      <c r="N661" s="738"/>
      <c r="O661" s="738"/>
      <c r="P661" s="741"/>
      <c r="Q661" s="741"/>
      <c r="R661" s="754"/>
      <c r="S661" s="742"/>
    </row>
    <row r="662" spans="1:19" ht="14.4" customHeight="1" x14ac:dyDescent="0.3">
      <c r="A662" s="737" t="s">
        <v>4147</v>
      </c>
      <c r="B662" s="738" t="s">
        <v>4148</v>
      </c>
      <c r="C662" s="738" t="s">
        <v>577</v>
      </c>
      <c r="D662" s="738" t="s">
        <v>2239</v>
      </c>
      <c r="E662" s="738" t="s">
        <v>4144</v>
      </c>
      <c r="F662" s="738" t="s">
        <v>4242</v>
      </c>
      <c r="G662" s="738" t="s">
        <v>4241</v>
      </c>
      <c r="H662" s="741">
        <v>4</v>
      </c>
      <c r="I662" s="741">
        <v>1484</v>
      </c>
      <c r="J662" s="738">
        <v>0.97631578947368425</v>
      </c>
      <c r="K662" s="738">
        <v>371</v>
      </c>
      <c r="L662" s="741">
        <v>4</v>
      </c>
      <c r="M662" s="741">
        <v>1520</v>
      </c>
      <c r="N662" s="738">
        <v>1</v>
      </c>
      <c r="O662" s="738">
        <v>380</v>
      </c>
      <c r="P662" s="741"/>
      <c r="Q662" s="741"/>
      <c r="R662" s="754"/>
      <c r="S662" s="742"/>
    </row>
    <row r="663" spans="1:19" ht="14.4" customHeight="1" x14ac:dyDescent="0.3">
      <c r="A663" s="737" t="s">
        <v>4147</v>
      </c>
      <c r="B663" s="738" t="s">
        <v>4148</v>
      </c>
      <c r="C663" s="738" t="s">
        <v>577</v>
      </c>
      <c r="D663" s="738" t="s">
        <v>2239</v>
      </c>
      <c r="E663" s="738" t="s">
        <v>4144</v>
      </c>
      <c r="F663" s="738" t="s">
        <v>4245</v>
      </c>
      <c r="G663" s="738" t="s">
        <v>4228</v>
      </c>
      <c r="H663" s="741"/>
      <c r="I663" s="741"/>
      <c r="J663" s="738"/>
      <c r="K663" s="738"/>
      <c r="L663" s="741"/>
      <c r="M663" s="741"/>
      <c r="N663" s="738"/>
      <c r="O663" s="738"/>
      <c r="P663" s="741">
        <v>8</v>
      </c>
      <c r="Q663" s="741">
        <v>3232</v>
      </c>
      <c r="R663" s="754"/>
      <c r="S663" s="742">
        <v>404</v>
      </c>
    </row>
    <row r="664" spans="1:19" ht="14.4" customHeight="1" x14ac:dyDescent="0.3">
      <c r="A664" s="737" t="s">
        <v>4147</v>
      </c>
      <c r="B664" s="738" t="s">
        <v>4148</v>
      </c>
      <c r="C664" s="738" t="s">
        <v>577</v>
      </c>
      <c r="D664" s="738" t="s">
        <v>4126</v>
      </c>
      <c r="E664" s="738" t="s">
        <v>4144</v>
      </c>
      <c r="F664" s="738" t="s">
        <v>4225</v>
      </c>
      <c r="G664" s="738" t="s">
        <v>4226</v>
      </c>
      <c r="H664" s="741"/>
      <c r="I664" s="741"/>
      <c r="J664" s="738"/>
      <c r="K664" s="738"/>
      <c r="L664" s="741">
        <v>2</v>
      </c>
      <c r="M664" s="741">
        <v>252</v>
      </c>
      <c r="N664" s="738">
        <v>1</v>
      </c>
      <c r="O664" s="738">
        <v>126</v>
      </c>
      <c r="P664" s="741"/>
      <c r="Q664" s="741"/>
      <c r="R664" s="754"/>
      <c r="S664" s="742"/>
    </row>
    <row r="665" spans="1:19" ht="14.4" customHeight="1" x14ac:dyDescent="0.3">
      <c r="A665" s="737" t="s">
        <v>4147</v>
      </c>
      <c r="B665" s="738" t="s">
        <v>4148</v>
      </c>
      <c r="C665" s="738" t="s">
        <v>577</v>
      </c>
      <c r="D665" s="738" t="s">
        <v>4126</v>
      </c>
      <c r="E665" s="738" t="s">
        <v>4144</v>
      </c>
      <c r="F665" s="738" t="s">
        <v>4240</v>
      </c>
      <c r="G665" s="738" t="s">
        <v>4241</v>
      </c>
      <c r="H665" s="741"/>
      <c r="I665" s="741"/>
      <c r="J665" s="738"/>
      <c r="K665" s="738"/>
      <c r="L665" s="741">
        <v>1</v>
      </c>
      <c r="M665" s="741">
        <v>307</v>
      </c>
      <c r="N665" s="738">
        <v>1</v>
      </c>
      <c r="O665" s="738">
        <v>307</v>
      </c>
      <c r="P665" s="741"/>
      <c r="Q665" s="741"/>
      <c r="R665" s="754"/>
      <c r="S665" s="742"/>
    </row>
    <row r="666" spans="1:19" ht="14.4" customHeight="1" x14ac:dyDescent="0.3">
      <c r="A666" s="737" t="s">
        <v>4147</v>
      </c>
      <c r="B666" s="738" t="s">
        <v>4148</v>
      </c>
      <c r="C666" s="738" t="s">
        <v>577</v>
      </c>
      <c r="D666" s="738" t="s">
        <v>4126</v>
      </c>
      <c r="E666" s="738" t="s">
        <v>4144</v>
      </c>
      <c r="F666" s="738" t="s">
        <v>4242</v>
      </c>
      <c r="G666" s="738" t="s">
        <v>4241</v>
      </c>
      <c r="H666" s="741"/>
      <c r="I666" s="741"/>
      <c r="J666" s="738"/>
      <c r="K666" s="738"/>
      <c r="L666" s="741">
        <v>1</v>
      </c>
      <c r="M666" s="741">
        <v>380</v>
      </c>
      <c r="N666" s="738">
        <v>1</v>
      </c>
      <c r="O666" s="738">
        <v>380</v>
      </c>
      <c r="P666" s="741"/>
      <c r="Q666" s="741"/>
      <c r="R666" s="754"/>
      <c r="S666" s="742"/>
    </row>
    <row r="667" spans="1:19" ht="14.4" customHeight="1" x14ac:dyDescent="0.3">
      <c r="A667" s="737" t="s">
        <v>4147</v>
      </c>
      <c r="B667" s="738" t="s">
        <v>4148</v>
      </c>
      <c r="C667" s="738" t="s">
        <v>577</v>
      </c>
      <c r="D667" s="738" t="s">
        <v>2241</v>
      </c>
      <c r="E667" s="738" t="s">
        <v>4144</v>
      </c>
      <c r="F667" s="738" t="s">
        <v>4199</v>
      </c>
      <c r="G667" s="738" t="s">
        <v>4200</v>
      </c>
      <c r="H667" s="741"/>
      <c r="I667" s="741"/>
      <c r="J667" s="738"/>
      <c r="K667" s="738"/>
      <c r="L667" s="741"/>
      <c r="M667" s="741"/>
      <c r="N667" s="738"/>
      <c r="O667" s="738"/>
      <c r="P667" s="741">
        <v>5</v>
      </c>
      <c r="Q667" s="741">
        <v>1255</v>
      </c>
      <c r="R667" s="754"/>
      <c r="S667" s="742">
        <v>251</v>
      </c>
    </row>
    <row r="668" spans="1:19" ht="14.4" customHeight="1" x14ac:dyDescent="0.3">
      <c r="A668" s="737" t="s">
        <v>4147</v>
      </c>
      <c r="B668" s="738" t="s">
        <v>4148</v>
      </c>
      <c r="C668" s="738" t="s">
        <v>577</v>
      </c>
      <c r="D668" s="738" t="s">
        <v>2241</v>
      </c>
      <c r="E668" s="738" t="s">
        <v>4144</v>
      </c>
      <c r="F668" s="738" t="s">
        <v>4225</v>
      </c>
      <c r="G668" s="738" t="s">
        <v>4226</v>
      </c>
      <c r="H668" s="741"/>
      <c r="I668" s="741"/>
      <c r="J668" s="738"/>
      <c r="K668" s="738"/>
      <c r="L668" s="741"/>
      <c r="M668" s="741"/>
      <c r="N668" s="738"/>
      <c r="O668" s="738"/>
      <c r="P668" s="741">
        <v>28</v>
      </c>
      <c r="Q668" s="741">
        <v>3528</v>
      </c>
      <c r="R668" s="754"/>
      <c r="S668" s="742">
        <v>126</v>
      </c>
    </row>
    <row r="669" spans="1:19" ht="14.4" customHeight="1" x14ac:dyDescent="0.3">
      <c r="A669" s="737" t="s">
        <v>4147</v>
      </c>
      <c r="B669" s="738" t="s">
        <v>4148</v>
      </c>
      <c r="C669" s="738" t="s">
        <v>577</v>
      </c>
      <c r="D669" s="738" t="s">
        <v>2241</v>
      </c>
      <c r="E669" s="738" t="s">
        <v>4144</v>
      </c>
      <c r="F669" s="738" t="s">
        <v>4231</v>
      </c>
      <c r="G669" s="738" t="s">
        <v>4230</v>
      </c>
      <c r="H669" s="741"/>
      <c r="I669" s="741"/>
      <c r="J669" s="738"/>
      <c r="K669" s="738"/>
      <c r="L669" s="741"/>
      <c r="M669" s="741"/>
      <c r="N669" s="738"/>
      <c r="O669" s="738"/>
      <c r="P669" s="741">
        <v>12</v>
      </c>
      <c r="Q669" s="741">
        <v>6816</v>
      </c>
      <c r="R669" s="754"/>
      <c r="S669" s="742">
        <v>568</v>
      </c>
    </row>
    <row r="670" spans="1:19" ht="14.4" customHeight="1" x14ac:dyDescent="0.3">
      <c r="A670" s="737" t="s">
        <v>4147</v>
      </c>
      <c r="B670" s="738" t="s">
        <v>4148</v>
      </c>
      <c r="C670" s="738" t="s">
        <v>577</v>
      </c>
      <c r="D670" s="738" t="s">
        <v>2241</v>
      </c>
      <c r="E670" s="738" t="s">
        <v>4144</v>
      </c>
      <c r="F670" s="738" t="s">
        <v>4243</v>
      </c>
      <c r="G670" s="738" t="s">
        <v>4244</v>
      </c>
      <c r="H670" s="741"/>
      <c r="I670" s="741"/>
      <c r="J670" s="738"/>
      <c r="K670" s="738"/>
      <c r="L670" s="741"/>
      <c r="M670" s="741"/>
      <c r="N670" s="738"/>
      <c r="O670" s="738"/>
      <c r="P670" s="741">
        <v>3</v>
      </c>
      <c r="Q670" s="741">
        <v>816</v>
      </c>
      <c r="R670" s="754"/>
      <c r="S670" s="742">
        <v>272</v>
      </c>
    </row>
    <row r="671" spans="1:19" ht="14.4" customHeight="1" x14ac:dyDescent="0.3">
      <c r="A671" s="737" t="s">
        <v>4147</v>
      </c>
      <c r="B671" s="738" t="s">
        <v>4148</v>
      </c>
      <c r="C671" s="738" t="s">
        <v>577</v>
      </c>
      <c r="D671" s="738" t="s">
        <v>2241</v>
      </c>
      <c r="E671" s="738" t="s">
        <v>4144</v>
      </c>
      <c r="F671" s="738" t="s">
        <v>4245</v>
      </c>
      <c r="G671" s="738" t="s">
        <v>4228</v>
      </c>
      <c r="H671" s="741"/>
      <c r="I671" s="741"/>
      <c r="J671" s="738"/>
      <c r="K671" s="738"/>
      <c r="L671" s="741"/>
      <c r="M671" s="741"/>
      <c r="N671" s="738"/>
      <c r="O671" s="738"/>
      <c r="P671" s="741">
        <v>3</v>
      </c>
      <c r="Q671" s="741">
        <v>1212</v>
      </c>
      <c r="R671" s="754"/>
      <c r="S671" s="742">
        <v>404</v>
      </c>
    </row>
    <row r="672" spans="1:19" ht="14.4" customHeight="1" x14ac:dyDescent="0.3">
      <c r="A672" s="737" t="s">
        <v>4147</v>
      </c>
      <c r="B672" s="738" t="s">
        <v>4148</v>
      </c>
      <c r="C672" s="738" t="s">
        <v>577</v>
      </c>
      <c r="D672" s="738" t="s">
        <v>2242</v>
      </c>
      <c r="E672" s="738" t="s">
        <v>4144</v>
      </c>
      <c r="F672" s="738" t="s">
        <v>4199</v>
      </c>
      <c r="G672" s="738" t="s">
        <v>4200</v>
      </c>
      <c r="H672" s="741"/>
      <c r="I672" s="741"/>
      <c r="J672" s="738"/>
      <c r="K672" s="738"/>
      <c r="L672" s="741"/>
      <c r="M672" s="741"/>
      <c r="N672" s="738"/>
      <c r="O672" s="738"/>
      <c r="P672" s="741">
        <v>4</v>
      </c>
      <c r="Q672" s="741">
        <v>1004</v>
      </c>
      <c r="R672" s="754"/>
      <c r="S672" s="742">
        <v>251</v>
      </c>
    </row>
    <row r="673" spans="1:19" ht="14.4" customHeight="1" x14ac:dyDescent="0.3">
      <c r="A673" s="737" t="s">
        <v>4147</v>
      </c>
      <c r="B673" s="738" t="s">
        <v>4148</v>
      </c>
      <c r="C673" s="738" t="s">
        <v>577</v>
      </c>
      <c r="D673" s="738" t="s">
        <v>2242</v>
      </c>
      <c r="E673" s="738" t="s">
        <v>4144</v>
      </c>
      <c r="F673" s="738" t="s">
        <v>4225</v>
      </c>
      <c r="G673" s="738" t="s">
        <v>4226</v>
      </c>
      <c r="H673" s="741"/>
      <c r="I673" s="741"/>
      <c r="J673" s="738"/>
      <c r="K673" s="738"/>
      <c r="L673" s="741"/>
      <c r="M673" s="741"/>
      <c r="N673" s="738"/>
      <c r="O673" s="738"/>
      <c r="P673" s="741">
        <v>5</v>
      </c>
      <c r="Q673" s="741">
        <v>630</v>
      </c>
      <c r="R673" s="754"/>
      <c r="S673" s="742">
        <v>126</v>
      </c>
    </row>
    <row r="674" spans="1:19" ht="14.4" customHeight="1" x14ac:dyDescent="0.3">
      <c r="A674" s="737" t="s">
        <v>4147</v>
      </c>
      <c r="B674" s="738" t="s">
        <v>4148</v>
      </c>
      <c r="C674" s="738" t="s">
        <v>577</v>
      </c>
      <c r="D674" s="738" t="s">
        <v>2242</v>
      </c>
      <c r="E674" s="738" t="s">
        <v>4144</v>
      </c>
      <c r="F674" s="738" t="s">
        <v>4240</v>
      </c>
      <c r="G674" s="738" t="s">
        <v>4241</v>
      </c>
      <c r="H674" s="741"/>
      <c r="I674" s="741"/>
      <c r="J674" s="738"/>
      <c r="K674" s="738"/>
      <c r="L674" s="741"/>
      <c r="M674" s="741"/>
      <c r="N674" s="738"/>
      <c r="O674" s="738"/>
      <c r="P674" s="741">
        <v>1</v>
      </c>
      <c r="Q674" s="741">
        <v>307</v>
      </c>
      <c r="R674" s="754"/>
      <c r="S674" s="742">
        <v>307</v>
      </c>
    </row>
    <row r="675" spans="1:19" ht="14.4" customHeight="1" x14ac:dyDescent="0.3">
      <c r="A675" s="737" t="s">
        <v>4147</v>
      </c>
      <c r="B675" s="738" t="s">
        <v>4148</v>
      </c>
      <c r="C675" s="738" t="s">
        <v>577</v>
      </c>
      <c r="D675" s="738" t="s">
        <v>2242</v>
      </c>
      <c r="E675" s="738" t="s">
        <v>4144</v>
      </c>
      <c r="F675" s="738" t="s">
        <v>4242</v>
      </c>
      <c r="G675" s="738" t="s">
        <v>4241</v>
      </c>
      <c r="H675" s="741"/>
      <c r="I675" s="741"/>
      <c r="J675" s="738"/>
      <c r="K675" s="738"/>
      <c r="L675" s="741"/>
      <c r="M675" s="741"/>
      <c r="N675" s="738"/>
      <c r="O675" s="738"/>
      <c r="P675" s="741">
        <v>5</v>
      </c>
      <c r="Q675" s="741">
        <v>1900</v>
      </c>
      <c r="R675" s="754"/>
      <c r="S675" s="742">
        <v>380</v>
      </c>
    </row>
    <row r="676" spans="1:19" ht="14.4" customHeight="1" x14ac:dyDescent="0.3">
      <c r="A676" s="737" t="s">
        <v>4147</v>
      </c>
      <c r="B676" s="738" t="s">
        <v>4148</v>
      </c>
      <c r="C676" s="738" t="s">
        <v>577</v>
      </c>
      <c r="D676" s="738" t="s">
        <v>4132</v>
      </c>
      <c r="E676" s="738" t="s">
        <v>4144</v>
      </c>
      <c r="F676" s="738" t="s">
        <v>4199</v>
      </c>
      <c r="G676" s="738" t="s">
        <v>4200</v>
      </c>
      <c r="H676" s="741">
        <v>1</v>
      </c>
      <c r="I676" s="741">
        <v>235</v>
      </c>
      <c r="J676" s="738"/>
      <c r="K676" s="738">
        <v>235</v>
      </c>
      <c r="L676" s="741"/>
      <c r="M676" s="741"/>
      <c r="N676" s="738"/>
      <c r="O676" s="738"/>
      <c r="P676" s="741"/>
      <c r="Q676" s="741"/>
      <c r="R676" s="754"/>
      <c r="S676" s="742"/>
    </row>
    <row r="677" spans="1:19" ht="14.4" customHeight="1" x14ac:dyDescent="0.3">
      <c r="A677" s="737" t="s">
        <v>4147</v>
      </c>
      <c r="B677" s="738" t="s">
        <v>4148</v>
      </c>
      <c r="C677" s="738" t="s">
        <v>577</v>
      </c>
      <c r="D677" s="738" t="s">
        <v>4132</v>
      </c>
      <c r="E677" s="738" t="s">
        <v>4144</v>
      </c>
      <c r="F677" s="738" t="s">
        <v>4240</v>
      </c>
      <c r="G677" s="738" t="s">
        <v>4241</v>
      </c>
      <c r="H677" s="741">
        <v>1</v>
      </c>
      <c r="I677" s="741">
        <v>299</v>
      </c>
      <c r="J677" s="738"/>
      <c r="K677" s="738">
        <v>299</v>
      </c>
      <c r="L677" s="741"/>
      <c r="M677" s="741"/>
      <c r="N677" s="738"/>
      <c r="O677" s="738"/>
      <c r="P677" s="741"/>
      <c r="Q677" s="741"/>
      <c r="R677" s="754"/>
      <c r="S677" s="742"/>
    </row>
    <row r="678" spans="1:19" ht="14.4" customHeight="1" x14ac:dyDescent="0.3">
      <c r="A678" s="737" t="s">
        <v>4147</v>
      </c>
      <c r="B678" s="738" t="s">
        <v>4148</v>
      </c>
      <c r="C678" s="738" t="s">
        <v>577</v>
      </c>
      <c r="D678" s="738" t="s">
        <v>4133</v>
      </c>
      <c r="E678" s="738" t="s">
        <v>4144</v>
      </c>
      <c r="F678" s="738" t="s">
        <v>4199</v>
      </c>
      <c r="G678" s="738" t="s">
        <v>4200</v>
      </c>
      <c r="H678" s="741">
        <v>1</v>
      </c>
      <c r="I678" s="741">
        <v>235</v>
      </c>
      <c r="J678" s="738"/>
      <c r="K678" s="738">
        <v>235</v>
      </c>
      <c r="L678" s="741"/>
      <c r="M678" s="741"/>
      <c r="N678" s="738"/>
      <c r="O678" s="738"/>
      <c r="P678" s="741">
        <v>2</v>
      </c>
      <c r="Q678" s="741">
        <v>502</v>
      </c>
      <c r="R678" s="754"/>
      <c r="S678" s="742">
        <v>251</v>
      </c>
    </row>
    <row r="679" spans="1:19" ht="14.4" customHeight="1" x14ac:dyDescent="0.3">
      <c r="A679" s="737" t="s">
        <v>4147</v>
      </c>
      <c r="B679" s="738" t="s">
        <v>4148</v>
      </c>
      <c r="C679" s="738" t="s">
        <v>577</v>
      </c>
      <c r="D679" s="738" t="s">
        <v>4133</v>
      </c>
      <c r="E679" s="738" t="s">
        <v>4144</v>
      </c>
      <c r="F679" s="738" t="s">
        <v>4225</v>
      </c>
      <c r="G679" s="738" t="s">
        <v>4226</v>
      </c>
      <c r="H679" s="741">
        <v>1</v>
      </c>
      <c r="I679" s="741">
        <v>118</v>
      </c>
      <c r="J679" s="738"/>
      <c r="K679" s="738">
        <v>118</v>
      </c>
      <c r="L679" s="741"/>
      <c r="M679" s="741"/>
      <c r="N679" s="738"/>
      <c r="O679" s="738"/>
      <c r="P679" s="741">
        <v>2</v>
      </c>
      <c r="Q679" s="741">
        <v>252</v>
      </c>
      <c r="R679" s="754"/>
      <c r="S679" s="742">
        <v>126</v>
      </c>
    </row>
    <row r="680" spans="1:19" ht="14.4" customHeight="1" x14ac:dyDescent="0.3">
      <c r="A680" s="737" t="s">
        <v>4147</v>
      </c>
      <c r="B680" s="738" t="s">
        <v>4148</v>
      </c>
      <c r="C680" s="738" t="s">
        <v>577</v>
      </c>
      <c r="D680" s="738" t="s">
        <v>4133</v>
      </c>
      <c r="E680" s="738" t="s">
        <v>4144</v>
      </c>
      <c r="F680" s="738" t="s">
        <v>4231</v>
      </c>
      <c r="G680" s="738" t="s">
        <v>4230</v>
      </c>
      <c r="H680" s="741">
        <v>1</v>
      </c>
      <c r="I680" s="741">
        <v>559</v>
      </c>
      <c r="J680" s="738"/>
      <c r="K680" s="738">
        <v>559</v>
      </c>
      <c r="L680" s="741"/>
      <c r="M680" s="741"/>
      <c r="N680" s="738"/>
      <c r="O680" s="738"/>
      <c r="P680" s="741"/>
      <c r="Q680" s="741"/>
      <c r="R680" s="754"/>
      <c r="S680" s="742"/>
    </row>
    <row r="681" spans="1:19" ht="14.4" customHeight="1" x14ac:dyDescent="0.3">
      <c r="A681" s="737" t="s">
        <v>4147</v>
      </c>
      <c r="B681" s="738" t="s">
        <v>4148</v>
      </c>
      <c r="C681" s="738" t="s">
        <v>577</v>
      </c>
      <c r="D681" s="738" t="s">
        <v>4133</v>
      </c>
      <c r="E681" s="738" t="s">
        <v>4144</v>
      </c>
      <c r="F681" s="738" t="s">
        <v>4242</v>
      </c>
      <c r="G681" s="738" t="s">
        <v>4241</v>
      </c>
      <c r="H681" s="741"/>
      <c r="I681" s="741"/>
      <c r="J681" s="738"/>
      <c r="K681" s="738"/>
      <c r="L681" s="741"/>
      <c r="M681" s="741"/>
      <c r="N681" s="738"/>
      <c r="O681" s="738"/>
      <c r="P681" s="741">
        <v>1</v>
      </c>
      <c r="Q681" s="741">
        <v>380</v>
      </c>
      <c r="R681" s="754"/>
      <c r="S681" s="742">
        <v>380</v>
      </c>
    </row>
    <row r="682" spans="1:19" ht="14.4" customHeight="1" x14ac:dyDescent="0.3">
      <c r="A682" s="737" t="s">
        <v>4147</v>
      </c>
      <c r="B682" s="738" t="s">
        <v>4148</v>
      </c>
      <c r="C682" s="738" t="s">
        <v>577</v>
      </c>
      <c r="D682" s="738" t="s">
        <v>4133</v>
      </c>
      <c r="E682" s="738" t="s">
        <v>4144</v>
      </c>
      <c r="F682" s="738" t="s">
        <v>4243</v>
      </c>
      <c r="G682" s="738" t="s">
        <v>4244</v>
      </c>
      <c r="H682" s="741"/>
      <c r="I682" s="741"/>
      <c r="J682" s="738"/>
      <c r="K682" s="738"/>
      <c r="L682" s="741"/>
      <c r="M682" s="741"/>
      <c r="N682" s="738"/>
      <c r="O682" s="738"/>
      <c r="P682" s="741">
        <v>1</v>
      </c>
      <c r="Q682" s="741">
        <v>272</v>
      </c>
      <c r="R682" s="754"/>
      <c r="S682" s="742">
        <v>272</v>
      </c>
    </row>
    <row r="683" spans="1:19" ht="14.4" customHeight="1" x14ac:dyDescent="0.3">
      <c r="A683" s="737" t="s">
        <v>4147</v>
      </c>
      <c r="B683" s="738" t="s">
        <v>4148</v>
      </c>
      <c r="C683" s="738" t="s">
        <v>577</v>
      </c>
      <c r="D683" s="738" t="s">
        <v>4134</v>
      </c>
      <c r="E683" s="738" t="s">
        <v>4144</v>
      </c>
      <c r="F683" s="738" t="s">
        <v>4199</v>
      </c>
      <c r="G683" s="738" t="s">
        <v>4200</v>
      </c>
      <c r="H683" s="741"/>
      <c r="I683" s="741"/>
      <c r="J683" s="738"/>
      <c r="K683" s="738"/>
      <c r="L683" s="741">
        <v>3</v>
      </c>
      <c r="M683" s="741">
        <v>753</v>
      </c>
      <c r="N683" s="738">
        <v>1</v>
      </c>
      <c r="O683" s="738">
        <v>251</v>
      </c>
      <c r="P683" s="741">
        <v>4</v>
      </c>
      <c r="Q683" s="741">
        <v>1004</v>
      </c>
      <c r="R683" s="754">
        <v>1.3333333333333333</v>
      </c>
      <c r="S683" s="742">
        <v>251</v>
      </c>
    </row>
    <row r="684" spans="1:19" ht="14.4" customHeight="1" x14ac:dyDescent="0.3">
      <c r="A684" s="737" t="s">
        <v>4147</v>
      </c>
      <c r="B684" s="738" t="s">
        <v>4148</v>
      </c>
      <c r="C684" s="738" t="s">
        <v>577</v>
      </c>
      <c r="D684" s="738" t="s">
        <v>4134</v>
      </c>
      <c r="E684" s="738" t="s">
        <v>4144</v>
      </c>
      <c r="F684" s="738" t="s">
        <v>4225</v>
      </c>
      <c r="G684" s="738" t="s">
        <v>4226</v>
      </c>
      <c r="H684" s="741"/>
      <c r="I684" s="741"/>
      <c r="J684" s="738"/>
      <c r="K684" s="738"/>
      <c r="L684" s="741">
        <v>8</v>
      </c>
      <c r="M684" s="741">
        <v>1008</v>
      </c>
      <c r="N684" s="738">
        <v>1</v>
      </c>
      <c r="O684" s="738">
        <v>126</v>
      </c>
      <c r="P684" s="741">
        <v>1</v>
      </c>
      <c r="Q684" s="741">
        <v>126</v>
      </c>
      <c r="R684" s="754">
        <v>0.125</v>
      </c>
      <c r="S684" s="742">
        <v>126</v>
      </c>
    </row>
    <row r="685" spans="1:19" ht="14.4" customHeight="1" x14ac:dyDescent="0.3">
      <c r="A685" s="737" t="s">
        <v>4147</v>
      </c>
      <c r="B685" s="738" t="s">
        <v>4148</v>
      </c>
      <c r="C685" s="738" t="s">
        <v>577</v>
      </c>
      <c r="D685" s="738" t="s">
        <v>4134</v>
      </c>
      <c r="E685" s="738" t="s">
        <v>4144</v>
      </c>
      <c r="F685" s="738" t="s">
        <v>4232</v>
      </c>
      <c r="G685" s="738" t="s">
        <v>4233</v>
      </c>
      <c r="H685" s="741"/>
      <c r="I685" s="741"/>
      <c r="J685" s="738"/>
      <c r="K685" s="738"/>
      <c r="L685" s="741">
        <v>5</v>
      </c>
      <c r="M685" s="741">
        <v>3805</v>
      </c>
      <c r="N685" s="738">
        <v>1</v>
      </c>
      <c r="O685" s="738">
        <v>761</v>
      </c>
      <c r="P685" s="741"/>
      <c r="Q685" s="741"/>
      <c r="R685" s="754"/>
      <c r="S685" s="742"/>
    </row>
    <row r="686" spans="1:19" ht="14.4" customHeight="1" x14ac:dyDescent="0.3">
      <c r="A686" s="737" t="s">
        <v>4147</v>
      </c>
      <c r="B686" s="738" t="s">
        <v>4148</v>
      </c>
      <c r="C686" s="738" t="s">
        <v>577</v>
      </c>
      <c r="D686" s="738" t="s">
        <v>4134</v>
      </c>
      <c r="E686" s="738" t="s">
        <v>4144</v>
      </c>
      <c r="F686" s="738" t="s">
        <v>4234</v>
      </c>
      <c r="G686" s="738" t="s">
        <v>4235</v>
      </c>
      <c r="H686" s="741"/>
      <c r="I686" s="741"/>
      <c r="J686" s="738"/>
      <c r="K686" s="738"/>
      <c r="L686" s="741"/>
      <c r="M686" s="741"/>
      <c r="N686" s="738"/>
      <c r="O686" s="738"/>
      <c r="P686" s="741">
        <v>1</v>
      </c>
      <c r="Q686" s="741">
        <v>462</v>
      </c>
      <c r="R686" s="754"/>
      <c r="S686" s="742">
        <v>462</v>
      </c>
    </row>
    <row r="687" spans="1:19" ht="14.4" customHeight="1" x14ac:dyDescent="0.3">
      <c r="A687" s="737" t="s">
        <v>4147</v>
      </c>
      <c r="B687" s="738" t="s">
        <v>4148</v>
      </c>
      <c r="C687" s="738" t="s">
        <v>577</v>
      </c>
      <c r="D687" s="738" t="s">
        <v>4134</v>
      </c>
      <c r="E687" s="738" t="s">
        <v>4144</v>
      </c>
      <c r="F687" s="738" t="s">
        <v>4238</v>
      </c>
      <c r="G687" s="738" t="s">
        <v>4239</v>
      </c>
      <c r="H687" s="741"/>
      <c r="I687" s="741"/>
      <c r="J687" s="738"/>
      <c r="K687" s="738"/>
      <c r="L687" s="741">
        <v>5</v>
      </c>
      <c r="M687" s="741">
        <v>425</v>
      </c>
      <c r="N687" s="738">
        <v>1</v>
      </c>
      <c r="O687" s="738">
        <v>85</v>
      </c>
      <c r="P687" s="741"/>
      <c r="Q687" s="741"/>
      <c r="R687" s="754"/>
      <c r="S687" s="742"/>
    </row>
    <row r="688" spans="1:19" ht="14.4" customHeight="1" x14ac:dyDescent="0.3">
      <c r="A688" s="737" t="s">
        <v>4147</v>
      </c>
      <c r="B688" s="738" t="s">
        <v>4148</v>
      </c>
      <c r="C688" s="738" t="s">
        <v>577</v>
      </c>
      <c r="D688" s="738" t="s">
        <v>4134</v>
      </c>
      <c r="E688" s="738" t="s">
        <v>4144</v>
      </c>
      <c r="F688" s="738" t="s">
        <v>4240</v>
      </c>
      <c r="G688" s="738" t="s">
        <v>4241</v>
      </c>
      <c r="H688" s="741">
        <v>4</v>
      </c>
      <c r="I688" s="741">
        <v>1196</v>
      </c>
      <c r="J688" s="738"/>
      <c r="K688" s="738">
        <v>299</v>
      </c>
      <c r="L688" s="741"/>
      <c r="M688" s="741"/>
      <c r="N688" s="738"/>
      <c r="O688" s="738"/>
      <c r="P688" s="741"/>
      <c r="Q688" s="741"/>
      <c r="R688" s="754"/>
      <c r="S688" s="742"/>
    </row>
    <row r="689" spans="1:19" ht="14.4" customHeight="1" x14ac:dyDescent="0.3">
      <c r="A689" s="737" t="s">
        <v>4147</v>
      </c>
      <c r="B689" s="738" t="s">
        <v>4148</v>
      </c>
      <c r="C689" s="738" t="s">
        <v>577</v>
      </c>
      <c r="D689" s="738" t="s">
        <v>4134</v>
      </c>
      <c r="E689" s="738" t="s">
        <v>4144</v>
      </c>
      <c r="F689" s="738" t="s">
        <v>4242</v>
      </c>
      <c r="G689" s="738" t="s">
        <v>4241</v>
      </c>
      <c r="H689" s="741"/>
      <c r="I689" s="741"/>
      <c r="J689" s="738"/>
      <c r="K689" s="738"/>
      <c r="L689" s="741">
        <v>2</v>
      </c>
      <c r="M689" s="741">
        <v>760</v>
      </c>
      <c r="N689" s="738">
        <v>1</v>
      </c>
      <c r="O689" s="738">
        <v>380</v>
      </c>
      <c r="P689" s="741">
        <v>8</v>
      </c>
      <c r="Q689" s="741">
        <v>3040</v>
      </c>
      <c r="R689" s="754">
        <v>4</v>
      </c>
      <c r="S689" s="742">
        <v>380</v>
      </c>
    </row>
    <row r="690" spans="1:19" ht="14.4" customHeight="1" x14ac:dyDescent="0.3">
      <c r="A690" s="737" t="s">
        <v>4147</v>
      </c>
      <c r="B690" s="738" t="s">
        <v>4148</v>
      </c>
      <c r="C690" s="738" t="s">
        <v>577</v>
      </c>
      <c r="D690" s="738" t="s">
        <v>2244</v>
      </c>
      <c r="E690" s="738" t="s">
        <v>4144</v>
      </c>
      <c r="F690" s="738" t="s">
        <v>4199</v>
      </c>
      <c r="G690" s="738" t="s">
        <v>4200</v>
      </c>
      <c r="H690" s="741"/>
      <c r="I690" s="741"/>
      <c r="J690" s="738"/>
      <c r="K690" s="738"/>
      <c r="L690" s="741">
        <v>1</v>
      </c>
      <c r="M690" s="741">
        <v>251</v>
      </c>
      <c r="N690" s="738">
        <v>1</v>
      </c>
      <c r="O690" s="738">
        <v>251</v>
      </c>
      <c r="P690" s="741"/>
      <c r="Q690" s="741"/>
      <c r="R690" s="754"/>
      <c r="S690" s="742"/>
    </row>
    <row r="691" spans="1:19" ht="14.4" customHeight="1" x14ac:dyDescent="0.3">
      <c r="A691" s="737" t="s">
        <v>4147</v>
      </c>
      <c r="B691" s="738" t="s">
        <v>4148</v>
      </c>
      <c r="C691" s="738" t="s">
        <v>577</v>
      </c>
      <c r="D691" s="738" t="s">
        <v>2244</v>
      </c>
      <c r="E691" s="738" t="s">
        <v>4144</v>
      </c>
      <c r="F691" s="738" t="s">
        <v>4245</v>
      </c>
      <c r="G691" s="738" t="s">
        <v>4228</v>
      </c>
      <c r="H691" s="741"/>
      <c r="I691" s="741"/>
      <c r="J691" s="738"/>
      <c r="K691" s="738"/>
      <c r="L691" s="741">
        <v>2</v>
      </c>
      <c r="M691" s="741">
        <v>808</v>
      </c>
      <c r="N691" s="738">
        <v>1</v>
      </c>
      <c r="O691" s="738">
        <v>404</v>
      </c>
      <c r="P691" s="741"/>
      <c r="Q691" s="741"/>
      <c r="R691" s="754"/>
      <c r="S691" s="742"/>
    </row>
    <row r="692" spans="1:19" ht="14.4" customHeight="1" x14ac:dyDescent="0.3">
      <c r="A692" s="737" t="s">
        <v>4147</v>
      </c>
      <c r="B692" s="738" t="s">
        <v>4148</v>
      </c>
      <c r="C692" s="738" t="s">
        <v>577</v>
      </c>
      <c r="D692" s="738" t="s">
        <v>4136</v>
      </c>
      <c r="E692" s="738" t="s">
        <v>4144</v>
      </c>
      <c r="F692" s="738" t="s">
        <v>4225</v>
      </c>
      <c r="G692" s="738" t="s">
        <v>4226</v>
      </c>
      <c r="H692" s="741">
        <v>1</v>
      </c>
      <c r="I692" s="741">
        <v>118</v>
      </c>
      <c r="J692" s="738">
        <v>0.93650793650793651</v>
      </c>
      <c r="K692" s="738">
        <v>118</v>
      </c>
      <c r="L692" s="741">
        <v>1</v>
      </c>
      <c r="M692" s="741">
        <v>126</v>
      </c>
      <c r="N692" s="738">
        <v>1</v>
      </c>
      <c r="O692" s="738">
        <v>126</v>
      </c>
      <c r="P692" s="741"/>
      <c r="Q692" s="741"/>
      <c r="R692" s="754"/>
      <c r="S692" s="742"/>
    </row>
    <row r="693" spans="1:19" ht="14.4" customHeight="1" x14ac:dyDescent="0.3">
      <c r="A693" s="737" t="s">
        <v>4147</v>
      </c>
      <c r="B693" s="738" t="s">
        <v>4148</v>
      </c>
      <c r="C693" s="738" t="s">
        <v>577</v>
      </c>
      <c r="D693" s="738" t="s">
        <v>4136</v>
      </c>
      <c r="E693" s="738" t="s">
        <v>4144</v>
      </c>
      <c r="F693" s="738" t="s">
        <v>4231</v>
      </c>
      <c r="G693" s="738" t="s">
        <v>4230</v>
      </c>
      <c r="H693" s="741">
        <v>1</v>
      </c>
      <c r="I693" s="741">
        <v>559</v>
      </c>
      <c r="J693" s="738"/>
      <c r="K693" s="738">
        <v>559</v>
      </c>
      <c r="L693" s="741"/>
      <c r="M693" s="741"/>
      <c r="N693" s="738"/>
      <c r="O693" s="738"/>
      <c r="P693" s="741"/>
      <c r="Q693" s="741"/>
      <c r="R693" s="754"/>
      <c r="S693" s="742"/>
    </row>
    <row r="694" spans="1:19" ht="14.4" customHeight="1" x14ac:dyDescent="0.3">
      <c r="A694" s="737" t="s">
        <v>4147</v>
      </c>
      <c r="B694" s="738" t="s">
        <v>4148</v>
      </c>
      <c r="C694" s="738" t="s">
        <v>577</v>
      </c>
      <c r="D694" s="738" t="s">
        <v>4136</v>
      </c>
      <c r="E694" s="738" t="s">
        <v>4144</v>
      </c>
      <c r="F694" s="738" t="s">
        <v>4240</v>
      </c>
      <c r="G694" s="738" t="s">
        <v>4241</v>
      </c>
      <c r="H694" s="741"/>
      <c r="I694" s="741"/>
      <c r="J694" s="738"/>
      <c r="K694" s="738"/>
      <c r="L694" s="741">
        <v>1</v>
      </c>
      <c r="M694" s="741">
        <v>307</v>
      </c>
      <c r="N694" s="738">
        <v>1</v>
      </c>
      <c r="O694" s="738">
        <v>307</v>
      </c>
      <c r="P694" s="741"/>
      <c r="Q694" s="741"/>
      <c r="R694" s="754"/>
      <c r="S694" s="742"/>
    </row>
    <row r="695" spans="1:19" ht="14.4" customHeight="1" x14ac:dyDescent="0.3">
      <c r="A695" s="737" t="s">
        <v>4147</v>
      </c>
      <c r="B695" s="738" t="s">
        <v>4148</v>
      </c>
      <c r="C695" s="738" t="s">
        <v>577</v>
      </c>
      <c r="D695" s="738" t="s">
        <v>4138</v>
      </c>
      <c r="E695" s="738" t="s">
        <v>4144</v>
      </c>
      <c r="F695" s="738" t="s">
        <v>4199</v>
      </c>
      <c r="G695" s="738" t="s">
        <v>4200</v>
      </c>
      <c r="H695" s="741"/>
      <c r="I695" s="741"/>
      <c r="J695" s="738"/>
      <c r="K695" s="738"/>
      <c r="L695" s="741">
        <v>1</v>
      </c>
      <c r="M695" s="741">
        <v>251</v>
      </c>
      <c r="N695" s="738">
        <v>1</v>
      </c>
      <c r="O695" s="738">
        <v>251</v>
      </c>
      <c r="P695" s="741"/>
      <c r="Q695" s="741"/>
      <c r="R695" s="754"/>
      <c r="S695" s="742"/>
    </row>
    <row r="696" spans="1:19" ht="14.4" customHeight="1" x14ac:dyDescent="0.3">
      <c r="A696" s="737" t="s">
        <v>4147</v>
      </c>
      <c r="B696" s="738" t="s">
        <v>4148</v>
      </c>
      <c r="C696" s="738" t="s">
        <v>577</v>
      </c>
      <c r="D696" s="738" t="s">
        <v>4138</v>
      </c>
      <c r="E696" s="738" t="s">
        <v>4144</v>
      </c>
      <c r="F696" s="738" t="s">
        <v>4225</v>
      </c>
      <c r="G696" s="738" t="s">
        <v>4226</v>
      </c>
      <c r="H696" s="741"/>
      <c r="I696" s="741"/>
      <c r="J696" s="738"/>
      <c r="K696" s="738"/>
      <c r="L696" s="741">
        <v>5</v>
      </c>
      <c r="M696" s="741">
        <v>630</v>
      </c>
      <c r="N696" s="738">
        <v>1</v>
      </c>
      <c r="O696" s="738">
        <v>126</v>
      </c>
      <c r="P696" s="741"/>
      <c r="Q696" s="741"/>
      <c r="R696" s="754"/>
      <c r="S696" s="742"/>
    </row>
    <row r="697" spans="1:19" ht="14.4" customHeight="1" x14ac:dyDescent="0.3">
      <c r="A697" s="737" t="s">
        <v>4147</v>
      </c>
      <c r="B697" s="738" t="s">
        <v>4148</v>
      </c>
      <c r="C697" s="738" t="s">
        <v>577</v>
      </c>
      <c r="D697" s="738" t="s">
        <v>4138</v>
      </c>
      <c r="E697" s="738" t="s">
        <v>4144</v>
      </c>
      <c r="F697" s="738" t="s">
        <v>4240</v>
      </c>
      <c r="G697" s="738" t="s">
        <v>4241</v>
      </c>
      <c r="H697" s="741"/>
      <c r="I697" s="741"/>
      <c r="J697" s="738"/>
      <c r="K697" s="738"/>
      <c r="L697" s="741">
        <v>5</v>
      </c>
      <c r="M697" s="741">
        <v>1535</v>
      </c>
      <c r="N697" s="738">
        <v>1</v>
      </c>
      <c r="O697" s="738">
        <v>307</v>
      </c>
      <c r="P697" s="741"/>
      <c r="Q697" s="741"/>
      <c r="R697" s="754"/>
      <c r="S697" s="742"/>
    </row>
    <row r="698" spans="1:19" ht="14.4" customHeight="1" x14ac:dyDescent="0.3">
      <c r="A698" s="737" t="s">
        <v>4147</v>
      </c>
      <c r="B698" s="738" t="s">
        <v>4148</v>
      </c>
      <c r="C698" s="738" t="s">
        <v>577</v>
      </c>
      <c r="D698" s="738" t="s">
        <v>2245</v>
      </c>
      <c r="E698" s="738" t="s">
        <v>4144</v>
      </c>
      <c r="F698" s="738" t="s">
        <v>4199</v>
      </c>
      <c r="G698" s="738" t="s">
        <v>4200</v>
      </c>
      <c r="H698" s="741">
        <v>2</v>
      </c>
      <c r="I698" s="741">
        <v>470</v>
      </c>
      <c r="J698" s="738">
        <v>1.8725099601593624</v>
      </c>
      <c r="K698" s="738">
        <v>235</v>
      </c>
      <c r="L698" s="741">
        <v>1</v>
      </c>
      <c r="M698" s="741">
        <v>251</v>
      </c>
      <c r="N698" s="738">
        <v>1</v>
      </c>
      <c r="O698" s="738">
        <v>251</v>
      </c>
      <c r="P698" s="741">
        <v>3</v>
      </c>
      <c r="Q698" s="741">
        <v>753</v>
      </c>
      <c r="R698" s="754">
        <v>3</v>
      </c>
      <c r="S698" s="742">
        <v>251</v>
      </c>
    </row>
    <row r="699" spans="1:19" ht="14.4" customHeight="1" x14ac:dyDescent="0.3">
      <c r="A699" s="737" t="s">
        <v>4147</v>
      </c>
      <c r="B699" s="738" t="s">
        <v>4148</v>
      </c>
      <c r="C699" s="738" t="s">
        <v>577</v>
      </c>
      <c r="D699" s="738" t="s">
        <v>2245</v>
      </c>
      <c r="E699" s="738" t="s">
        <v>4144</v>
      </c>
      <c r="F699" s="738" t="s">
        <v>4225</v>
      </c>
      <c r="G699" s="738" t="s">
        <v>4226</v>
      </c>
      <c r="H699" s="741">
        <v>2</v>
      </c>
      <c r="I699" s="741">
        <v>236</v>
      </c>
      <c r="J699" s="738">
        <v>0.6243386243386243</v>
      </c>
      <c r="K699" s="738">
        <v>118</v>
      </c>
      <c r="L699" s="741">
        <v>3</v>
      </c>
      <c r="M699" s="741">
        <v>378</v>
      </c>
      <c r="N699" s="738">
        <v>1</v>
      </c>
      <c r="O699" s="738">
        <v>126</v>
      </c>
      <c r="P699" s="741">
        <v>6</v>
      </c>
      <c r="Q699" s="741">
        <v>756</v>
      </c>
      <c r="R699" s="754">
        <v>2</v>
      </c>
      <c r="S699" s="742">
        <v>126</v>
      </c>
    </row>
    <row r="700" spans="1:19" ht="14.4" customHeight="1" x14ac:dyDescent="0.3">
      <c r="A700" s="737" t="s">
        <v>4147</v>
      </c>
      <c r="B700" s="738" t="s">
        <v>4148</v>
      </c>
      <c r="C700" s="738" t="s">
        <v>577</v>
      </c>
      <c r="D700" s="738" t="s">
        <v>2245</v>
      </c>
      <c r="E700" s="738" t="s">
        <v>4144</v>
      </c>
      <c r="F700" s="738" t="s">
        <v>4229</v>
      </c>
      <c r="G700" s="738" t="s">
        <v>4230</v>
      </c>
      <c r="H700" s="741">
        <v>4</v>
      </c>
      <c r="I700" s="741">
        <v>1948</v>
      </c>
      <c r="J700" s="738">
        <v>3.9353535353535354</v>
      </c>
      <c r="K700" s="738">
        <v>487</v>
      </c>
      <c r="L700" s="741">
        <v>1</v>
      </c>
      <c r="M700" s="741">
        <v>495</v>
      </c>
      <c r="N700" s="738">
        <v>1</v>
      </c>
      <c r="O700" s="738">
        <v>495</v>
      </c>
      <c r="P700" s="741">
        <v>7</v>
      </c>
      <c r="Q700" s="741">
        <v>3465</v>
      </c>
      <c r="R700" s="754">
        <v>7</v>
      </c>
      <c r="S700" s="742">
        <v>495</v>
      </c>
    </row>
    <row r="701" spans="1:19" ht="14.4" customHeight="1" x14ac:dyDescent="0.3">
      <c r="A701" s="737" t="s">
        <v>4147</v>
      </c>
      <c r="B701" s="738" t="s">
        <v>4148</v>
      </c>
      <c r="C701" s="738" t="s">
        <v>577</v>
      </c>
      <c r="D701" s="738" t="s">
        <v>2245</v>
      </c>
      <c r="E701" s="738" t="s">
        <v>4144</v>
      </c>
      <c r="F701" s="738" t="s">
        <v>4231</v>
      </c>
      <c r="G701" s="738" t="s">
        <v>4230</v>
      </c>
      <c r="H701" s="741"/>
      <c r="I701" s="741"/>
      <c r="J701" s="738"/>
      <c r="K701" s="738"/>
      <c r="L701" s="741">
        <v>4</v>
      </c>
      <c r="M701" s="741">
        <v>2272</v>
      </c>
      <c r="N701" s="738">
        <v>1</v>
      </c>
      <c r="O701" s="738">
        <v>568</v>
      </c>
      <c r="P701" s="741"/>
      <c r="Q701" s="741"/>
      <c r="R701" s="754"/>
      <c r="S701" s="742"/>
    </row>
    <row r="702" spans="1:19" ht="14.4" customHeight="1" x14ac:dyDescent="0.3">
      <c r="A702" s="737" t="s">
        <v>4147</v>
      </c>
      <c r="B702" s="738" t="s">
        <v>4148</v>
      </c>
      <c r="C702" s="738" t="s">
        <v>577</v>
      </c>
      <c r="D702" s="738" t="s">
        <v>4140</v>
      </c>
      <c r="E702" s="738" t="s">
        <v>4144</v>
      </c>
      <c r="F702" s="738" t="s">
        <v>4225</v>
      </c>
      <c r="G702" s="738" t="s">
        <v>4226</v>
      </c>
      <c r="H702" s="741"/>
      <c r="I702" s="741"/>
      <c r="J702" s="738"/>
      <c r="K702" s="738"/>
      <c r="L702" s="741">
        <v>8</v>
      </c>
      <c r="M702" s="741">
        <v>1008</v>
      </c>
      <c r="N702" s="738">
        <v>1</v>
      </c>
      <c r="O702" s="738">
        <v>126</v>
      </c>
      <c r="P702" s="741"/>
      <c r="Q702" s="741"/>
      <c r="R702" s="754"/>
      <c r="S702" s="742"/>
    </row>
    <row r="703" spans="1:19" ht="14.4" customHeight="1" x14ac:dyDescent="0.3">
      <c r="A703" s="737" t="s">
        <v>4147</v>
      </c>
      <c r="B703" s="738" t="s">
        <v>4148</v>
      </c>
      <c r="C703" s="738" t="s">
        <v>577</v>
      </c>
      <c r="D703" s="738" t="s">
        <v>4140</v>
      </c>
      <c r="E703" s="738" t="s">
        <v>4144</v>
      </c>
      <c r="F703" s="738" t="s">
        <v>4240</v>
      </c>
      <c r="G703" s="738" t="s">
        <v>4241</v>
      </c>
      <c r="H703" s="741"/>
      <c r="I703" s="741"/>
      <c r="J703" s="738"/>
      <c r="K703" s="738"/>
      <c r="L703" s="741">
        <v>2</v>
      </c>
      <c r="M703" s="741">
        <v>614</v>
      </c>
      <c r="N703" s="738">
        <v>1</v>
      </c>
      <c r="O703" s="738">
        <v>307</v>
      </c>
      <c r="P703" s="741"/>
      <c r="Q703" s="741"/>
      <c r="R703" s="754"/>
      <c r="S703" s="742"/>
    </row>
    <row r="704" spans="1:19" ht="14.4" customHeight="1" x14ac:dyDescent="0.3">
      <c r="A704" s="737" t="s">
        <v>4147</v>
      </c>
      <c r="B704" s="738" t="s">
        <v>4148</v>
      </c>
      <c r="C704" s="738" t="s">
        <v>577</v>
      </c>
      <c r="D704" s="738" t="s">
        <v>4141</v>
      </c>
      <c r="E704" s="738" t="s">
        <v>4144</v>
      </c>
      <c r="F704" s="738" t="s">
        <v>4199</v>
      </c>
      <c r="G704" s="738" t="s">
        <v>4200</v>
      </c>
      <c r="H704" s="741"/>
      <c r="I704" s="741"/>
      <c r="J704" s="738"/>
      <c r="K704" s="738"/>
      <c r="L704" s="741">
        <v>8</v>
      </c>
      <c r="M704" s="741">
        <v>2008</v>
      </c>
      <c r="N704" s="738">
        <v>1</v>
      </c>
      <c r="O704" s="738">
        <v>251</v>
      </c>
      <c r="P704" s="741"/>
      <c r="Q704" s="741"/>
      <c r="R704" s="754"/>
      <c r="S704" s="742"/>
    </row>
    <row r="705" spans="1:19" ht="14.4" customHeight="1" x14ac:dyDescent="0.3">
      <c r="A705" s="737" t="s">
        <v>4147</v>
      </c>
      <c r="B705" s="738" t="s">
        <v>4148</v>
      </c>
      <c r="C705" s="738" t="s">
        <v>577</v>
      </c>
      <c r="D705" s="738" t="s">
        <v>4141</v>
      </c>
      <c r="E705" s="738" t="s">
        <v>4144</v>
      </c>
      <c r="F705" s="738" t="s">
        <v>4225</v>
      </c>
      <c r="G705" s="738" t="s">
        <v>4226</v>
      </c>
      <c r="H705" s="741"/>
      <c r="I705" s="741"/>
      <c r="J705" s="738"/>
      <c r="K705" s="738"/>
      <c r="L705" s="741">
        <v>11</v>
      </c>
      <c r="M705" s="741">
        <v>1386</v>
      </c>
      <c r="N705" s="738">
        <v>1</v>
      </c>
      <c r="O705" s="738">
        <v>126</v>
      </c>
      <c r="P705" s="741"/>
      <c r="Q705" s="741"/>
      <c r="R705" s="754"/>
      <c r="S705" s="742"/>
    </row>
    <row r="706" spans="1:19" ht="14.4" customHeight="1" x14ac:dyDescent="0.3">
      <c r="A706" s="737" t="s">
        <v>4147</v>
      </c>
      <c r="B706" s="738" t="s">
        <v>4148</v>
      </c>
      <c r="C706" s="738" t="s">
        <v>577</v>
      </c>
      <c r="D706" s="738" t="s">
        <v>4141</v>
      </c>
      <c r="E706" s="738" t="s">
        <v>4144</v>
      </c>
      <c r="F706" s="738" t="s">
        <v>4231</v>
      </c>
      <c r="G706" s="738" t="s">
        <v>4230</v>
      </c>
      <c r="H706" s="741"/>
      <c r="I706" s="741"/>
      <c r="J706" s="738"/>
      <c r="K706" s="738"/>
      <c r="L706" s="741">
        <v>11</v>
      </c>
      <c r="M706" s="741">
        <v>6248</v>
      </c>
      <c r="N706" s="738">
        <v>1</v>
      </c>
      <c r="O706" s="738">
        <v>568</v>
      </c>
      <c r="P706" s="741"/>
      <c r="Q706" s="741"/>
      <c r="R706" s="754"/>
      <c r="S706" s="742"/>
    </row>
    <row r="707" spans="1:19" ht="14.4" customHeight="1" x14ac:dyDescent="0.3">
      <c r="A707" s="737" t="s">
        <v>4147</v>
      </c>
      <c r="B707" s="738" t="s">
        <v>4148</v>
      </c>
      <c r="C707" s="738" t="s">
        <v>577</v>
      </c>
      <c r="D707" s="738" t="s">
        <v>4141</v>
      </c>
      <c r="E707" s="738" t="s">
        <v>4144</v>
      </c>
      <c r="F707" s="738" t="s">
        <v>4234</v>
      </c>
      <c r="G707" s="738" t="s">
        <v>4235</v>
      </c>
      <c r="H707" s="741"/>
      <c r="I707" s="741"/>
      <c r="J707" s="738"/>
      <c r="K707" s="738"/>
      <c r="L707" s="741">
        <v>3</v>
      </c>
      <c r="M707" s="741">
        <v>1386</v>
      </c>
      <c r="N707" s="738">
        <v>1</v>
      </c>
      <c r="O707" s="738">
        <v>462</v>
      </c>
      <c r="P707" s="741"/>
      <c r="Q707" s="741"/>
      <c r="R707" s="754"/>
      <c r="S707" s="742"/>
    </row>
    <row r="708" spans="1:19" ht="14.4" customHeight="1" x14ac:dyDescent="0.3">
      <c r="A708" s="737" t="s">
        <v>4147</v>
      </c>
      <c r="B708" s="738" t="s">
        <v>4148</v>
      </c>
      <c r="C708" s="738" t="s">
        <v>577</v>
      </c>
      <c r="D708" s="738" t="s">
        <v>4141</v>
      </c>
      <c r="E708" s="738" t="s">
        <v>4144</v>
      </c>
      <c r="F708" s="738" t="s">
        <v>4248</v>
      </c>
      <c r="G708" s="738" t="s">
        <v>4249</v>
      </c>
      <c r="H708" s="741"/>
      <c r="I708" s="741"/>
      <c r="J708" s="738"/>
      <c r="K708" s="738"/>
      <c r="L708" s="741">
        <v>3</v>
      </c>
      <c r="M708" s="741">
        <v>2499</v>
      </c>
      <c r="N708" s="738">
        <v>1</v>
      </c>
      <c r="O708" s="738">
        <v>833</v>
      </c>
      <c r="P708" s="741"/>
      <c r="Q708" s="741"/>
      <c r="R708" s="754"/>
      <c r="S708" s="742"/>
    </row>
    <row r="709" spans="1:19" ht="14.4" customHeight="1" x14ac:dyDescent="0.3">
      <c r="A709" s="737" t="s">
        <v>4147</v>
      </c>
      <c r="B709" s="738" t="s">
        <v>4148</v>
      </c>
      <c r="C709" s="738" t="s">
        <v>577</v>
      </c>
      <c r="D709" s="738" t="s">
        <v>4141</v>
      </c>
      <c r="E709" s="738" t="s">
        <v>4144</v>
      </c>
      <c r="F709" s="738" t="s">
        <v>4238</v>
      </c>
      <c r="G709" s="738" t="s">
        <v>4239</v>
      </c>
      <c r="H709" s="741"/>
      <c r="I709" s="741"/>
      <c r="J709" s="738"/>
      <c r="K709" s="738"/>
      <c r="L709" s="741">
        <v>11</v>
      </c>
      <c r="M709" s="741">
        <v>935</v>
      </c>
      <c r="N709" s="738">
        <v>1</v>
      </c>
      <c r="O709" s="738">
        <v>85</v>
      </c>
      <c r="P709" s="741"/>
      <c r="Q709" s="741"/>
      <c r="R709" s="754"/>
      <c r="S709" s="742"/>
    </row>
    <row r="710" spans="1:19" ht="14.4" customHeight="1" x14ac:dyDescent="0.3">
      <c r="A710" s="737" t="s">
        <v>4147</v>
      </c>
      <c r="B710" s="738" t="s">
        <v>4148</v>
      </c>
      <c r="C710" s="738" t="s">
        <v>577</v>
      </c>
      <c r="D710" s="738" t="s">
        <v>4141</v>
      </c>
      <c r="E710" s="738" t="s">
        <v>4144</v>
      </c>
      <c r="F710" s="738" t="s">
        <v>4242</v>
      </c>
      <c r="G710" s="738" t="s">
        <v>4241</v>
      </c>
      <c r="H710" s="741"/>
      <c r="I710" s="741"/>
      <c r="J710" s="738"/>
      <c r="K710" s="738"/>
      <c r="L710" s="741">
        <v>4</v>
      </c>
      <c r="M710" s="741">
        <v>1520</v>
      </c>
      <c r="N710" s="738">
        <v>1</v>
      </c>
      <c r="O710" s="738">
        <v>380</v>
      </c>
      <c r="P710" s="741"/>
      <c r="Q710" s="741"/>
      <c r="R710" s="754"/>
      <c r="S710" s="742"/>
    </row>
    <row r="711" spans="1:19" ht="14.4" customHeight="1" thickBot="1" x14ac:dyDescent="0.35">
      <c r="A711" s="743" t="s">
        <v>4147</v>
      </c>
      <c r="B711" s="744" t="s">
        <v>4148</v>
      </c>
      <c r="C711" s="744" t="s">
        <v>577</v>
      </c>
      <c r="D711" s="744" t="s">
        <v>4141</v>
      </c>
      <c r="E711" s="744" t="s">
        <v>4144</v>
      </c>
      <c r="F711" s="744" t="s">
        <v>4243</v>
      </c>
      <c r="G711" s="744" t="s">
        <v>4244</v>
      </c>
      <c r="H711" s="747"/>
      <c r="I711" s="747"/>
      <c r="J711" s="744"/>
      <c r="K711" s="744"/>
      <c r="L711" s="747">
        <v>3</v>
      </c>
      <c r="M711" s="747">
        <v>816</v>
      </c>
      <c r="N711" s="744">
        <v>1</v>
      </c>
      <c r="O711" s="744">
        <v>272</v>
      </c>
      <c r="P711" s="747"/>
      <c r="Q711" s="747"/>
      <c r="R711" s="755"/>
      <c r="S711" s="748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0" t="s">
        <v>157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37957661</v>
      </c>
      <c r="C3" s="344">
        <f t="shared" ref="C3:R3" si="0">SUBTOTAL(9,C6:C1048576)</f>
        <v>32.543563669074132</v>
      </c>
      <c r="D3" s="344">
        <f t="shared" si="0"/>
        <v>41289600</v>
      </c>
      <c r="E3" s="344">
        <f t="shared" si="0"/>
        <v>26</v>
      </c>
      <c r="F3" s="344">
        <f t="shared" si="0"/>
        <v>45450641</v>
      </c>
      <c r="G3" s="347">
        <f>IF(D3&lt;&gt;0,F3/D3,"")</f>
        <v>1.1007769753158181</v>
      </c>
      <c r="H3" s="343">
        <f t="shared" si="0"/>
        <v>3006626.3100000005</v>
      </c>
      <c r="I3" s="344">
        <f t="shared" si="0"/>
        <v>29.090487072538053</v>
      </c>
      <c r="J3" s="344">
        <f t="shared" si="0"/>
        <v>3788977.3000000035</v>
      </c>
      <c r="K3" s="344">
        <f t="shared" si="0"/>
        <v>19</v>
      </c>
      <c r="L3" s="344">
        <f t="shared" si="0"/>
        <v>5728743.7299999986</v>
      </c>
      <c r="M3" s="345">
        <f>IF(J3&lt;&gt;0,L3/J3,"")</f>
        <v>1.5119498683721313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14" t="s">
        <v>129</v>
      </c>
      <c r="B4" s="615" t="s">
        <v>123</v>
      </c>
      <c r="C4" s="616"/>
      <c r="D4" s="616"/>
      <c r="E4" s="616"/>
      <c r="F4" s="616"/>
      <c r="G4" s="618"/>
      <c r="H4" s="615" t="s">
        <v>124</v>
      </c>
      <c r="I4" s="616"/>
      <c r="J4" s="616"/>
      <c r="K4" s="616"/>
      <c r="L4" s="616"/>
      <c r="M4" s="618"/>
      <c r="N4" s="615" t="s">
        <v>125</v>
      </c>
      <c r="O4" s="616"/>
      <c r="P4" s="616"/>
      <c r="Q4" s="616"/>
      <c r="R4" s="616"/>
      <c r="S4" s="618"/>
    </row>
    <row r="5" spans="1:19" ht="14.4" customHeight="1" thickBot="1" x14ac:dyDescent="0.35">
      <c r="A5" s="832"/>
      <c r="B5" s="833">
        <v>2015</v>
      </c>
      <c r="C5" s="834"/>
      <c r="D5" s="834">
        <v>2016</v>
      </c>
      <c r="E5" s="834"/>
      <c r="F5" s="834">
        <v>2017</v>
      </c>
      <c r="G5" s="872" t="s">
        <v>2</v>
      </c>
      <c r="H5" s="833">
        <v>2015</v>
      </c>
      <c r="I5" s="834"/>
      <c r="J5" s="834">
        <v>2016</v>
      </c>
      <c r="K5" s="834"/>
      <c r="L5" s="834">
        <v>2017</v>
      </c>
      <c r="M5" s="872" t="s">
        <v>2</v>
      </c>
      <c r="N5" s="833">
        <v>2015</v>
      </c>
      <c r="O5" s="834"/>
      <c r="P5" s="834">
        <v>2016</v>
      </c>
      <c r="Q5" s="834"/>
      <c r="R5" s="834">
        <v>2017</v>
      </c>
      <c r="S5" s="872" t="s">
        <v>2</v>
      </c>
    </row>
    <row r="6" spans="1:19" ht="14.4" customHeight="1" x14ac:dyDescent="0.3">
      <c r="A6" s="827" t="s">
        <v>4254</v>
      </c>
      <c r="B6" s="854">
        <v>333723</v>
      </c>
      <c r="C6" s="813">
        <v>1.0184852868469723</v>
      </c>
      <c r="D6" s="854">
        <v>327666</v>
      </c>
      <c r="E6" s="813">
        <v>1</v>
      </c>
      <c r="F6" s="854">
        <v>652012</v>
      </c>
      <c r="G6" s="818">
        <v>1.9898677311652719</v>
      </c>
      <c r="H6" s="854">
        <v>904.75</v>
      </c>
      <c r="I6" s="813">
        <v>0.2</v>
      </c>
      <c r="J6" s="854">
        <v>4523.75</v>
      </c>
      <c r="K6" s="813">
        <v>1</v>
      </c>
      <c r="L6" s="854">
        <v>10857</v>
      </c>
      <c r="M6" s="818">
        <v>2.4</v>
      </c>
      <c r="N6" s="854"/>
      <c r="O6" s="813"/>
      <c r="P6" s="854"/>
      <c r="Q6" s="813"/>
      <c r="R6" s="854"/>
      <c r="S6" s="231"/>
    </row>
    <row r="7" spans="1:19" ht="14.4" customHeight="1" x14ac:dyDescent="0.3">
      <c r="A7" s="764" t="s">
        <v>4255</v>
      </c>
      <c r="B7" s="856">
        <v>57929</v>
      </c>
      <c r="C7" s="738">
        <v>0.51672033467429024</v>
      </c>
      <c r="D7" s="856">
        <v>112109</v>
      </c>
      <c r="E7" s="738">
        <v>1</v>
      </c>
      <c r="F7" s="856">
        <v>76833</v>
      </c>
      <c r="G7" s="754">
        <v>0.68534194400092763</v>
      </c>
      <c r="H7" s="856">
        <v>904.75</v>
      </c>
      <c r="I7" s="738"/>
      <c r="J7" s="856"/>
      <c r="K7" s="738"/>
      <c r="L7" s="856"/>
      <c r="M7" s="754"/>
      <c r="N7" s="856"/>
      <c r="O7" s="738"/>
      <c r="P7" s="856"/>
      <c r="Q7" s="738"/>
      <c r="R7" s="856"/>
      <c r="S7" s="777"/>
    </row>
    <row r="8" spans="1:19" ht="14.4" customHeight="1" x14ac:dyDescent="0.3">
      <c r="A8" s="764" t="s">
        <v>4256</v>
      </c>
      <c r="B8" s="856">
        <v>19430</v>
      </c>
      <c r="C8" s="738">
        <v>1.9317955856034996</v>
      </c>
      <c r="D8" s="856">
        <v>10058</v>
      </c>
      <c r="E8" s="738">
        <v>1</v>
      </c>
      <c r="F8" s="856">
        <v>12988</v>
      </c>
      <c r="G8" s="754">
        <v>1.2913103996818454</v>
      </c>
      <c r="H8" s="856"/>
      <c r="I8" s="738"/>
      <c r="J8" s="856"/>
      <c r="K8" s="738"/>
      <c r="L8" s="856"/>
      <c r="M8" s="754"/>
      <c r="N8" s="856"/>
      <c r="O8" s="738"/>
      <c r="P8" s="856"/>
      <c r="Q8" s="738"/>
      <c r="R8" s="856"/>
      <c r="S8" s="777"/>
    </row>
    <row r="9" spans="1:19" ht="14.4" customHeight="1" x14ac:dyDescent="0.3">
      <c r="A9" s="764" t="s">
        <v>4257</v>
      </c>
      <c r="B9" s="856">
        <v>3693971</v>
      </c>
      <c r="C9" s="738">
        <v>0.92726626004525414</v>
      </c>
      <c r="D9" s="856">
        <v>3983722</v>
      </c>
      <c r="E9" s="738">
        <v>1</v>
      </c>
      <c r="F9" s="856">
        <v>3944570</v>
      </c>
      <c r="G9" s="754">
        <v>0.99017200497424263</v>
      </c>
      <c r="H9" s="856">
        <v>250327</v>
      </c>
      <c r="I9" s="738">
        <v>1.396497061619602</v>
      </c>
      <c r="J9" s="856">
        <v>179253.51000000004</v>
      </c>
      <c r="K9" s="738">
        <v>1</v>
      </c>
      <c r="L9" s="856">
        <v>244200.84000000003</v>
      </c>
      <c r="M9" s="754">
        <v>1.3623211060134888</v>
      </c>
      <c r="N9" s="856"/>
      <c r="O9" s="738"/>
      <c r="P9" s="856"/>
      <c r="Q9" s="738"/>
      <c r="R9" s="856"/>
      <c r="S9" s="777"/>
    </row>
    <row r="10" spans="1:19" ht="14.4" customHeight="1" x14ac:dyDescent="0.3">
      <c r="A10" s="764" t="s">
        <v>4258</v>
      </c>
      <c r="B10" s="856">
        <v>1259932</v>
      </c>
      <c r="C10" s="738">
        <v>0.96144034589301641</v>
      </c>
      <c r="D10" s="856">
        <v>1310463</v>
      </c>
      <c r="E10" s="738">
        <v>1</v>
      </c>
      <c r="F10" s="856">
        <v>1359765</v>
      </c>
      <c r="G10" s="754">
        <v>1.0376218176323941</v>
      </c>
      <c r="H10" s="856">
        <v>61058.319999999992</v>
      </c>
      <c r="I10" s="738">
        <v>1.3052445081384425</v>
      </c>
      <c r="J10" s="856">
        <v>46779.22</v>
      </c>
      <c r="K10" s="738">
        <v>1</v>
      </c>
      <c r="L10" s="856">
        <v>64396.709999999992</v>
      </c>
      <c r="M10" s="754">
        <v>1.3766093149907157</v>
      </c>
      <c r="N10" s="856"/>
      <c r="O10" s="738"/>
      <c r="P10" s="856"/>
      <c r="Q10" s="738"/>
      <c r="R10" s="856"/>
      <c r="S10" s="777"/>
    </row>
    <row r="11" spans="1:19" ht="14.4" customHeight="1" x14ac:dyDescent="0.3">
      <c r="A11" s="764" t="s">
        <v>4259</v>
      </c>
      <c r="B11" s="856">
        <v>2737490</v>
      </c>
      <c r="C11" s="738">
        <v>0.97200405065304707</v>
      </c>
      <c r="D11" s="856">
        <v>2816336</v>
      </c>
      <c r="E11" s="738">
        <v>1</v>
      </c>
      <c r="F11" s="856">
        <v>2734976</v>
      </c>
      <c r="G11" s="754">
        <v>0.97111140148050512</v>
      </c>
      <c r="H11" s="856">
        <v>254558.42</v>
      </c>
      <c r="I11" s="738">
        <v>1.4610598110149646</v>
      </c>
      <c r="J11" s="856">
        <v>174228.61000000002</v>
      </c>
      <c r="K11" s="738">
        <v>1</v>
      </c>
      <c r="L11" s="856">
        <v>213764.09000000005</v>
      </c>
      <c r="M11" s="754">
        <v>1.2269172669172992</v>
      </c>
      <c r="N11" s="856"/>
      <c r="O11" s="738"/>
      <c r="P11" s="856"/>
      <c r="Q11" s="738"/>
      <c r="R11" s="856"/>
      <c r="S11" s="777"/>
    </row>
    <row r="12" spans="1:19" ht="14.4" customHeight="1" x14ac:dyDescent="0.3">
      <c r="A12" s="764" t="s">
        <v>2197</v>
      </c>
      <c r="B12" s="856">
        <v>15356498</v>
      </c>
      <c r="C12" s="738">
        <v>0.91000304825727862</v>
      </c>
      <c r="D12" s="856">
        <v>16875216</v>
      </c>
      <c r="E12" s="738">
        <v>1</v>
      </c>
      <c r="F12" s="856">
        <v>19888858</v>
      </c>
      <c r="G12" s="754">
        <v>1.1785839067185866</v>
      </c>
      <c r="H12" s="856">
        <v>1824692.5100000005</v>
      </c>
      <c r="I12" s="738">
        <v>0.63076786116736472</v>
      </c>
      <c r="J12" s="856">
        <v>2892811.4800000028</v>
      </c>
      <c r="K12" s="738">
        <v>1</v>
      </c>
      <c r="L12" s="856">
        <v>4646993.2099999981</v>
      </c>
      <c r="M12" s="754">
        <v>1.6063933796335714</v>
      </c>
      <c r="N12" s="856"/>
      <c r="O12" s="738"/>
      <c r="P12" s="856"/>
      <c r="Q12" s="738"/>
      <c r="R12" s="856"/>
      <c r="S12" s="777"/>
    </row>
    <row r="13" spans="1:19" ht="14.4" customHeight="1" x14ac:dyDescent="0.3">
      <c r="A13" s="764" t="s">
        <v>4260</v>
      </c>
      <c r="B13" s="856">
        <v>2147251</v>
      </c>
      <c r="C13" s="738">
        <v>0.81393257847731659</v>
      </c>
      <c r="D13" s="856">
        <v>2638119</v>
      </c>
      <c r="E13" s="738">
        <v>1</v>
      </c>
      <c r="F13" s="856">
        <v>2448177</v>
      </c>
      <c r="G13" s="754">
        <v>0.9280009734208351</v>
      </c>
      <c r="H13" s="856">
        <v>87760.75</v>
      </c>
      <c r="I13" s="738">
        <v>0.82016985669766329</v>
      </c>
      <c r="J13" s="856">
        <v>107003.14</v>
      </c>
      <c r="K13" s="738">
        <v>1</v>
      </c>
      <c r="L13" s="856">
        <v>87760.75</v>
      </c>
      <c r="M13" s="754">
        <v>0.82016985669766329</v>
      </c>
      <c r="N13" s="856"/>
      <c r="O13" s="738"/>
      <c r="P13" s="856"/>
      <c r="Q13" s="738"/>
      <c r="R13" s="856"/>
      <c r="S13" s="777"/>
    </row>
    <row r="14" spans="1:19" ht="14.4" customHeight="1" x14ac:dyDescent="0.3">
      <c r="A14" s="764" t="s">
        <v>4261</v>
      </c>
      <c r="B14" s="856">
        <v>71189</v>
      </c>
      <c r="C14" s="738">
        <v>3.5939519386106622</v>
      </c>
      <c r="D14" s="856">
        <v>19808</v>
      </c>
      <c r="E14" s="738">
        <v>1</v>
      </c>
      <c r="F14" s="856">
        <v>32659</v>
      </c>
      <c r="G14" s="754">
        <v>1.6487782714054928</v>
      </c>
      <c r="H14" s="856">
        <v>4523.75</v>
      </c>
      <c r="I14" s="738">
        <v>5</v>
      </c>
      <c r="J14" s="856">
        <v>904.75</v>
      </c>
      <c r="K14" s="738">
        <v>1</v>
      </c>
      <c r="L14" s="856">
        <v>1809.5</v>
      </c>
      <c r="M14" s="754">
        <v>2</v>
      </c>
      <c r="N14" s="856"/>
      <c r="O14" s="738"/>
      <c r="P14" s="856"/>
      <c r="Q14" s="738"/>
      <c r="R14" s="856"/>
      <c r="S14" s="777"/>
    </row>
    <row r="15" spans="1:19" ht="14.4" customHeight="1" x14ac:dyDescent="0.3">
      <c r="A15" s="764" t="s">
        <v>4262</v>
      </c>
      <c r="B15" s="856">
        <v>1863984</v>
      </c>
      <c r="C15" s="738">
        <v>0.85298588808765696</v>
      </c>
      <c r="D15" s="856">
        <v>2185246</v>
      </c>
      <c r="E15" s="738">
        <v>1</v>
      </c>
      <c r="F15" s="856">
        <v>2092623</v>
      </c>
      <c r="G15" s="754">
        <v>0.95761438300310353</v>
      </c>
      <c r="H15" s="856">
        <v>21956.639999999999</v>
      </c>
      <c r="I15" s="738">
        <v>0.66421993037329063</v>
      </c>
      <c r="J15" s="856">
        <v>33056.28</v>
      </c>
      <c r="K15" s="738">
        <v>1</v>
      </c>
      <c r="L15" s="856">
        <v>30761.5</v>
      </c>
      <c r="M15" s="754">
        <v>0.93057960544864704</v>
      </c>
      <c r="N15" s="856"/>
      <c r="O15" s="738"/>
      <c r="P15" s="856"/>
      <c r="Q15" s="738"/>
      <c r="R15" s="856"/>
      <c r="S15" s="777"/>
    </row>
    <row r="16" spans="1:19" ht="14.4" customHeight="1" x14ac:dyDescent="0.3">
      <c r="A16" s="764" t="s">
        <v>4263</v>
      </c>
      <c r="B16" s="856">
        <v>2847290</v>
      </c>
      <c r="C16" s="738">
        <v>0.98699086493814692</v>
      </c>
      <c r="D16" s="856">
        <v>2884819</v>
      </c>
      <c r="E16" s="738">
        <v>1</v>
      </c>
      <c r="F16" s="856">
        <v>3154912</v>
      </c>
      <c r="G16" s="754">
        <v>1.0936256312787735</v>
      </c>
      <c r="H16" s="856">
        <v>224193.85000000003</v>
      </c>
      <c r="I16" s="738">
        <v>1.9927233382391341</v>
      </c>
      <c r="J16" s="856">
        <v>112506.26000000004</v>
      </c>
      <c r="K16" s="738">
        <v>1</v>
      </c>
      <c r="L16" s="856">
        <v>187320.44000000006</v>
      </c>
      <c r="M16" s="754">
        <v>1.6649779310057946</v>
      </c>
      <c r="N16" s="856"/>
      <c r="O16" s="738"/>
      <c r="P16" s="856"/>
      <c r="Q16" s="738"/>
      <c r="R16" s="856"/>
      <c r="S16" s="777"/>
    </row>
    <row r="17" spans="1:19" ht="14.4" customHeight="1" x14ac:dyDescent="0.3">
      <c r="A17" s="764" t="s">
        <v>4264</v>
      </c>
      <c r="B17" s="856">
        <v>1341722</v>
      </c>
      <c r="C17" s="738">
        <v>0.93724795764046787</v>
      </c>
      <c r="D17" s="856">
        <v>1431555</v>
      </c>
      <c r="E17" s="738">
        <v>1</v>
      </c>
      <c r="F17" s="856">
        <v>1699164</v>
      </c>
      <c r="G17" s="754">
        <v>1.1869358844054192</v>
      </c>
      <c r="H17" s="856">
        <v>73284.75</v>
      </c>
      <c r="I17" s="738">
        <v>1.2272727272727273</v>
      </c>
      <c r="J17" s="856">
        <v>59713.5</v>
      </c>
      <c r="K17" s="738">
        <v>1</v>
      </c>
      <c r="L17" s="856">
        <v>63332.5</v>
      </c>
      <c r="M17" s="754">
        <v>1.0606060606060606</v>
      </c>
      <c r="N17" s="856"/>
      <c r="O17" s="738"/>
      <c r="P17" s="856"/>
      <c r="Q17" s="738"/>
      <c r="R17" s="856"/>
      <c r="S17" s="777"/>
    </row>
    <row r="18" spans="1:19" ht="14.4" customHeight="1" x14ac:dyDescent="0.3">
      <c r="A18" s="764" t="s">
        <v>4265</v>
      </c>
      <c r="B18" s="856">
        <v>1056859</v>
      </c>
      <c r="C18" s="738">
        <v>1.1435467012337237</v>
      </c>
      <c r="D18" s="856">
        <v>924194</v>
      </c>
      <c r="E18" s="738">
        <v>1</v>
      </c>
      <c r="F18" s="856">
        <v>1216742</v>
      </c>
      <c r="G18" s="754">
        <v>1.3165439290884815</v>
      </c>
      <c r="H18" s="856">
        <v>2714.25</v>
      </c>
      <c r="I18" s="738">
        <v>0.375</v>
      </c>
      <c r="J18" s="856">
        <v>7238</v>
      </c>
      <c r="K18" s="738">
        <v>1</v>
      </c>
      <c r="L18" s="856">
        <v>3619</v>
      </c>
      <c r="M18" s="754">
        <v>0.5</v>
      </c>
      <c r="N18" s="856"/>
      <c r="O18" s="738"/>
      <c r="P18" s="856"/>
      <c r="Q18" s="738"/>
      <c r="R18" s="856"/>
      <c r="S18" s="777"/>
    </row>
    <row r="19" spans="1:19" ht="14.4" customHeight="1" x14ac:dyDescent="0.3">
      <c r="A19" s="764" t="s">
        <v>4266</v>
      </c>
      <c r="B19" s="856">
        <v>268891</v>
      </c>
      <c r="C19" s="738">
        <v>1.4770659840478126</v>
      </c>
      <c r="D19" s="856">
        <v>182044</v>
      </c>
      <c r="E19" s="738">
        <v>1</v>
      </c>
      <c r="F19" s="856">
        <v>225155</v>
      </c>
      <c r="G19" s="754">
        <v>1.2368163740634133</v>
      </c>
      <c r="H19" s="856">
        <v>20809.25</v>
      </c>
      <c r="I19" s="738">
        <v>3.2857142857142856</v>
      </c>
      <c r="J19" s="856">
        <v>6333.25</v>
      </c>
      <c r="K19" s="738">
        <v>1</v>
      </c>
      <c r="L19" s="856">
        <v>3619</v>
      </c>
      <c r="M19" s="754">
        <v>0.5714285714285714</v>
      </c>
      <c r="N19" s="856"/>
      <c r="O19" s="738"/>
      <c r="P19" s="856"/>
      <c r="Q19" s="738"/>
      <c r="R19" s="856"/>
      <c r="S19" s="777"/>
    </row>
    <row r="20" spans="1:19" ht="14.4" customHeight="1" x14ac:dyDescent="0.3">
      <c r="A20" s="764" t="s">
        <v>4267</v>
      </c>
      <c r="B20" s="856">
        <v>117784</v>
      </c>
      <c r="C20" s="738">
        <v>0.56690972974273823</v>
      </c>
      <c r="D20" s="856">
        <v>207765</v>
      </c>
      <c r="E20" s="738">
        <v>1</v>
      </c>
      <c r="F20" s="856">
        <v>279247</v>
      </c>
      <c r="G20" s="754">
        <v>1.3440521743315765</v>
      </c>
      <c r="H20" s="856">
        <v>6333.25</v>
      </c>
      <c r="I20" s="738">
        <v>1.9700598802395211</v>
      </c>
      <c r="J20" s="856">
        <v>3214.75</v>
      </c>
      <c r="K20" s="738">
        <v>1</v>
      </c>
      <c r="L20" s="856">
        <v>904.75</v>
      </c>
      <c r="M20" s="754">
        <v>0.28143712574850299</v>
      </c>
      <c r="N20" s="856"/>
      <c r="O20" s="738"/>
      <c r="P20" s="856"/>
      <c r="Q20" s="738"/>
      <c r="R20" s="856"/>
      <c r="S20" s="777"/>
    </row>
    <row r="21" spans="1:19" ht="14.4" customHeight="1" x14ac:dyDescent="0.3">
      <c r="A21" s="764" t="s">
        <v>4268</v>
      </c>
      <c r="B21" s="856">
        <v>90471</v>
      </c>
      <c r="C21" s="738">
        <v>0.46899494048853313</v>
      </c>
      <c r="D21" s="856">
        <v>192904</v>
      </c>
      <c r="E21" s="738">
        <v>1</v>
      </c>
      <c r="F21" s="856">
        <v>167684</v>
      </c>
      <c r="G21" s="754">
        <v>0.86926139426865179</v>
      </c>
      <c r="H21" s="856">
        <v>2714.25</v>
      </c>
      <c r="I21" s="738">
        <v>0.32368798588974396</v>
      </c>
      <c r="J21" s="856">
        <v>8385.39</v>
      </c>
      <c r="K21" s="738">
        <v>1</v>
      </c>
      <c r="L21" s="856">
        <v>4510.25</v>
      </c>
      <c r="M21" s="754">
        <v>0.53787003347488915</v>
      </c>
      <c r="N21" s="856"/>
      <c r="O21" s="738"/>
      <c r="P21" s="856"/>
      <c r="Q21" s="738"/>
      <c r="R21" s="856"/>
      <c r="S21" s="777"/>
    </row>
    <row r="22" spans="1:19" ht="14.4" customHeight="1" x14ac:dyDescent="0.3">
      <c r="A22" s="764" t="s">
        <v>4269</v>
      </c>
      <c r="B22" s="856">
        <v>25799</v>
      </c>
      <c r="C22" s="738">
        <v>1.4698609845031905</v>
      </c>
      <c r="D22" s="856">
        <v>17552</v>
      </c>
      <c r="E22" s="738">
        <v>1</v>
      </c>
      <c r="F22" s="856">
        <v>17233</v>
      </c>
      <c r="G22" s="754">
        <v>0.98182543299908842</v>
      </c>
      <c r="H22" s="856"/>
      <c r="I22" s="738"/>
      <c r="J22" s="856"/>
      <c r="K22" s="738"/>
      <c r="L22" s="856"/>
      <c r="M22" s="754"/>
      <c r="N22" s="856"/>
      <c r="O22" s="738"/>
      <c r="P22" s="856"/>
      <c r="Q22" s="738"/>
      <c r="R22" s="856"/>
      <c r="S22" s="777"/>
    </row>
    <row r="23" spans="1:19" ht="14.4" customHeight="1" x14ac:dyDescent="0.3">
      <c r="A23" s="764" t="s">
        <v>4270</v>
      </c>
      <c r="B23" s="856">
        <v>235</v>
      </c>
      <c r="C23" s="738">
        <v>2.7540138286651823E-2</v>
      </c>
      <c r="D23" s="856">
        <v>8533</v>
      </c>
      <c r="E23" s="738">
        <v>1</v>
      </c>
      <c r="F23" s="856">
        <v>7077</v>
      </c>
      <c r="G23" s="754">
        <v>0.82936833470057425</v>
      </c>
      <c r="H23" s="856"/>
      <c r="I23" s="738"/>
      <c r="J23" s="856"/>
      <c r="K23" s="738"/>
      <c r="L23" s="856"/>
      <c r="M23" s="754"/>
      <c r="N23" s="856"/>
      <c r="O23" s="738"/>
      <c r="P23" s="856"/>
      <c r="Q23" s="738"/>
      <c r="R23" s="856"/>
      <c r="S23" s="777"/>
    </row>
    <row r="24" spans="1:19" ht="14.4" customHeight="1" x14ac:dyDescent="0.3">
      <c r="A24" s="764" t="s">
        <v>4271</v>
      </c>
      <c r="B24" s="856">
        <v>19841</v>
      </c>
      <c r="C24" s="738">
        <v>0.82533277870216304</v>
      </c>
      <c r="D24" s="856">
        <v>24040</v>
      </c>
      <c r="E24" s="738">
        <v>1</v>
      </c>
      <c r="F24" s="856">
        <v>35399</v>
      </c>
      <c r="G24" s="754">
        <v>1.4725041597337771</v>
      </c>
      <c r="H24" s="856"/>
      <c r="I24" s="738"/>
      <c r="J24" s="856"/>
      <c r="K24" s="738"/>
      <c r="L24" s="856"/>
      <c r="M24" s="754"/>
      <c r="N24" s="856"/>
      <c r="O24" s="738"/>
      <c r="P24" s="856"/>
      <c r="Q24" s="738"/>
      <c r="R24" s="856"/>
      <c r="S24" s="777"/>
    </row>
    <row r="25" spans="1:19" ht="14.4" customHeight="1" x14ac:dyDescent="0.3">
      <c r="A25" s="764" t="s">
        <v>4272</v>
      </c>
      <c r="B25" s="856">
        <v>355164</v>
      </c>
      <c r="C25" s="738">
        <v>0.83659336310701571</v>
      </c>
      <c r="D25" s="856">
        <v>424536</v>
      </c>
      <c r="E25" s="738">
        <v>1</v>
      </c>
      <c r="F25" s="856">
        <v>395704</v>
      </c>
      <c r="G25" s="754">
        <v>0.93208585373207453</v>
      </c>
      <c r="H25" s="856">
        <v>6333.25</v>
      </c>
      <c r="I25" s="738">
        <v>3.5</v>
      </c>
      <c r="J25" s="856">
        <v>1809.5</v>
      </c>
      <c r="K25" s="738">
        <v>1</v>
      </c>
      <c r="L25" s="856">
        <v>2714.25</v>
      </c>
      <c r="M25" s="754">
        <v>1.5</v>
      </c>
      <c r="N25" s="856"/>
      <c r="O25" s="738"/>
      <c r="P25" s="856"/>
      <c r="Q25" s="738"/>
      <c r="R25" s="856"/>
      <c r="S25" s="777"/>
    </row>
    <row r="26" spans="1:19" ht="14.4" customHeight="1" x14ac:dyDescent="0.3">
      <c r="A26" s="764" t="s">
        <v>4273</v>
      </c>
      <c r="B26" s="856">
        <v>36033</v>
      </c>
      <c r="C26" s="738">
        <v>2.9695895829899457</v>
      </c>
      <c r="D26" s="856">
        <v>12134</v>
      </c>
      <c r="E26" s="738">
        <v>1</v>
      </c>
      <c r="F26" s="856">
        <v>8614</v>
      </c>
      <c r="G26" s="754">
        <v>0.70990604911818034</v>
      </c>
      <c r="H26" s="856">
        <v>19653.839999999997</v>
      </c>
      <c r="I26" s="738">
        <v>2.453059609559197</v>
      </c>
      <c r="J26" s="856">
        <v>8011.9699999999993</v>
      </c>
      <c r="K26" s="738">
        <v>1</v>
      </c>
      <c r="L26" s="856">
        <v>5095.4399999999996</v>
      </c>
      <c r="M26" s="754">
        <v>0.63597841729312521</v>
      </c>
      <c r="N26" s="856"/>
      <c r="O26" s="738"/>
      <c r="P26" s="856"/>
      <c r="Q26" s="738"/>
      <c r="R26" s="856"/>
      <c r="S26" s="777"/>
    </row>
    <row r="27" spans="1:19" ht="14.4" customHeight="1" x14ac:dyDescent="0.3">
      <c r="A27" s="764" t="s">
        <v>4274</v>
      </c>
      <c r="B27" s="856">
        <v>3980</v>
      </c>
      <c r="C27" s="738">
        <v>4.6495327102803738</v>
      </c>
      <c r="D27" s="856">
        <v>856</v>
      </c>
      <c r="E27" s="738">
        <v>1</v>
      </c>
      <c r="F27" s="856">
        <v>9951</v>
      </c>
      <c r="G27" s="754">
        <v>11.625</v>
      </c>
      <c r="H27" s="856"/>
      <c r="I27" s="738"/>
      <c r="J27" s="856"/>
      <c r="K27" s="738"/>
      <c r="L27" s="856"/>
      <c r="M27" s="754"/>
      <c r="N27" s="856"/>
      <c r="O27" s="738"/>
      <c r="P27" s="856"/>
      <c r="Q27" s="738"/>
      <c r="R27" s="856"/>
      <c r="S27" s="777"/>
    </row>
    <row r="28" spans="1:19" ht="14.4" customHeight="1" x14ac:dyDescent="0.3">
      <c r="A28" s="764" t="s">
        <v>4275</v>
      </c>
      <c r="B28" s="856">
        <v>1871071</v>
      </c>
      <c r="C28" s="738">
        <v>0.93159299843064147</v>
      </c>
      <c r="D28" s="856">
        <v>2008464</v>
      </c>
      <c r="E28" s="738">
        <v>1</v>
      </c>
      <c r="F28" s="856">
        <v>2021827</v>
      </c>
      <c r="G28" s="754">
        <v>1.0066533430522031</v>
      </c>
      <c r="H28" s="856">
        <v>30535.449999999986</v>
      </c>
      <c r="I28" s="738">
        <v>1.5613924746440446</v>
      </c>
      <c r="J28" s="856">
        <v>19556.549999999996</v>
      </c>
      <c r="K28" s="738">
        <v>1</v>
      </c>
      <c r="L28" s="856">
        <v>20274.749999999996</v>
      </c>
      <c r="M28" s="754">
        <v>1.0367242688511011</v>
      </c>
      <c r="N28" s="856"/>
      <c r="O28" s="738"/>
      <c r="P28" s="856"/>
      <c r="Q28" s="738"/>
      <c r="R28" s="856"/>
      <c r="S28" s="777"/>
    </row>
    <row r="29" spans="1:19" ht="14.4" customHeight="1" x14ac:dyDescent="0.3">
      <c r="A29" s="764" t="s">
        <v>4276</v>
      </c>
      <c r="B29" s="856">
        <v>2117</v>
      </c>
      <c r="C29" s="738">
        <v>0.54929942916450436</v>
      </c>
      <c r="D29" s="856">
        <v>3854</v>
      </c>
      <c r="E29" s="738">
        <v>1</v>
      </c>
      <c r="F29" s="856">
        <v>10838</v>
      </c>
      <c r="G29" s="754">
        <v>2.8121432278152567</v>
      </c>
      <c r="H29" s="856"/>
      <c r="I29" s="738"/>
      <c r="J29" s="856"/>
      <c r="K29" s="738"/>
      <c r="L29" s="856"/>
      <c r="M29" s="754"/>
      <c r="N29" s="856"/>
      <c r="O29" s="738"/>
      <c r="P29" s="856"/>
      <c r="Q29" s="738"/>
      <c r="R29" s="856"/>
      <c r="S29" s="777"/>
    </row>
    <row r="30" spans="1:19" ht="14.4" customHeight="1" x14ac:dyDescent="0.3">
      <c r="A30" s="764" t="s">
        <v>4277</v>
      </c>
      <c r="B30" s="856">
        <v>32984</v>
      </c>
      <c r="C30" s="738">
        <v>1.3238079948627388</v>
      </c>
      <c r="D30" s="856">
        <v>24916</v>
      </c>
      <c r="E30" s="738">
        <v>1</v>
      </c>
      <c r="F30" s="856">
        <v>36572</v>
      </c>
      <c r="G30" s="754">
        <v>1.467811847808637</v>
      </c>
      <c r="H30" s="856"/>
      <c r="I30" s="738"/>
      <c r="J30" s="856">
        <v>904.75</v>
      </c>
      <c r="K30" s="738">
        <v>1</v>
      </c>
      <c r="L30" s="856">
        <v>1809.5</v>
      </c>
      <c r="M30" s="754">
        <v>2</v>
      </c>
      <c r="N30" s="856"/>
      <c r="O30" s="738"/>
      <c r="P30" s="856"/>
      <c r="Q30" s="738"/>
      <c r="R30" s="856"/>
      <c r="S30" s="777"/>
    </row>
    <row r="31" spans="1:19" ht="14.4" customHeight="1" thickBot="1" x14ac:dyDescent="0.35">
      <c r="A31" s="860" t="s">
        <v>4278</v>
      </c>
      <c r="B31" s="858">
        <v>2346023</v>
      </c>
      <c r="C31" s="744">
        <v>0.88107219350649402</v>
      </c>
      <c r="D31" s="858">
        <v>2662691</v>
      </c>
      <c r="E31" s="744">
        <v>1</v>
      </c>
      <c r="F31" s="858">
        <v>2921061</v>
      </c>
      <c r="G31" s="755">
        <v>1.0970334146921292</v>
      </c>
      <c r="H31" s="858">
        <v>113367.28</v>
      </c>
      <c r="I31" s="744">
        <v>0.92361774196807234</v>
      </c>
      <c r="J31" s="858">
        <v>122742.64</v>
      </c>
      <c r="K31" s="744">
        <v>1</v>
      </c>
      <c r="L31" s="858">
        <v>135000.25</v>
      </c>
      <c r="M31" s="755">
        <v>1.099864317730171</v>
      </c>
      <c r="N31" s="858"/>
      <c r="O31" s="744"/>
      <c r="P31" s="858"/>
      <c r="Q31" s="744"/>
      <c r="R31" s="858"/>
      <c r="S31" s="77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4877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61786.16</v>
      </c>
      <c r="G3" s="208">
        <f t="shared" si="0"/>
        <v>40964287.31000001</v>
      </c>
      <c r="H3" s="208"/>
      <c r="I3" s="208"/>
      <c r="J3" s="208">
        <f t="shared" si="0"/>
        <v>65498.699999999983</v>
      </c>
      <c r="K3" s="208">
        <f t="shared" si="0"/>
        <v>45078577.300000004</v>
      </c>
      <c r="L3" s="208"/>
      <c r="M3" s="208"/>
      <c r="N3" s="208">
        <f t="shared" si="0"/>
        <v>71011.350000000006</v>
      </c>
      <c r="O3" s="208">
        <f t="shared" si="0"/>
        <v>51179384.730000012</v>
      </c>
      <c r="P3" s="79">
        <f>IF(K3=0,0,O3/K3)</f>
        <v>1.1353371777773476</v>
      </c>
      <c r="Q3" s="209">
        <f>IF(N3=0,0,O3/N3)</f>
        <v>720.72119076739148</v>
      </c>
    </row>
    <row r="4" spans="1:17" ht="14.4" customHeight="1" x14ac:dyDescent="0.3">
      <c r="A4" s="623" t="s">
        <v>74</v>
      </c>
      <c r="B4" s="621" t="s">
        <v>119</v>
      </c>
      <c r="C4" s="623" t="s">
        <v>120</v>
      </c>
      <c r="D4" s="632" t="s">
        <v>121</v>
      </c>
      <c r="E4" s="624" t="s">
        <v>81</v>
      </c>
      <c r="F4" s="630">
        <v>2015</v>
      </c>
      <c r="G4" s="631"/>
      <c r="H4" s="210"/>
      <c r="I4" s="210"/>
      <c r="J4" s="630">
        <v>2016</v>
      </c>
      <c r="K4" s="631"/>
      <c r="L4" s="210"/>
      <c r="M4" s="210"/>
      <c r="N4" s="630">
        <v>2017</v>
      </c>
      <c r="O4" s="631"/>
      <c r="P4" s="633" t="s">
        <v>2</v>
      </c>
      <c r="Q4" s="622" t="s">
        <v>122</v>
      </c>
    </row>
    <row r="5" spans="1:17" ht="14.4" customHeight="1" thickBot="1" x14ac:dyDescent="0.35">
      <c r="A5" s="863"/>
      <c r="B5" s="861"/>
      <c r="C5" s="863"/>
      <c r="D5" s="873"/>
      <c r="E5" s="865"/>
      <c r="F5" s="874" t="s">
        <v>91</v>
      </c>
      <c r="G5" s="875" t="s">
        <v>14</v>
      </c>
      <c r="H5" s="876"/>
      <c r="I5" s="876"/>
      <c r="J5" s="874" t="s">
        <v>91</v>
      </c>
      <c r="K5" s="875" t="s">
        <v>14</v>
      </c>
      <c r="L5" s="876"/>
      <c r="M5" s="876"/>
      <c r="N5" s="874" t="s">
        <v>91</v>
      </c>
      <c r="O5" s="875" t="s">
        <v>14</v>
      </c>
      <c r="P5" s="877"/>
      <c r="Q5" s="870"/>
    </row>
    <row r="6" spans="1:17" ht="14.4" customHeight="1" x14ac:dyDescent="0.3">
      <c r="A6" s="812" t="s">
        <v>4279</v>
      </c>
      <c r="B6" s="813" t="s">
        <v>4148</v>
      </c>
      <c r="C6" s="813" t="s">
        <v>4178</v>
      </c>
      <c r="D6" s="813" t="s">
        <v>4280</v>
      </c>
      <c r="E6" s="813" t="s">
        <v>4281</v>
      </c>
      <c r="F6" s="225">
        <v>1</v>
      </c>
      <c r="G6" s="225">
        <v>904.75</v>
      </c>
      <c r="H6" s="225">
        <v>0.2</v>
      </c>
      <c r="I6" s="225">
        <v>904.75</v>
      </c>
      <c r="J6" s="225">
        <v>5</v>
      </c>
      <c r="K6" s="225">
        <v>4523.75</v>
      </c>
      <c r="L6" s="225">
        <v>1</v>
      </c>
      <c r="M6" s="225">
        <v>904.75</v>
      </c>
      <c r="N6" s="225">
        <v>12</v>
      </c>
      <c r="O6" s="225">
        <v>10857</v>
      </c>
      <c r="P6" s="818">
        <v>2.4</v>
      </c>
      <c r="Q6" s="826">
        <v>904.75</v>
      </c>
    </row>
    <row r="7" spans="1:17" ht="14.4" customHeight="1" x14ac:dyDescent="0.3">
      <c r="A7" s="737" t="s">
        <v>4279</v>
      </c>
      <c r="B7" s="738" t="s">
        <v>4148</v>
      </c>
      <c r="C7" s="738" t="s">
        <v>4144</v>
      </c>
      <c r="D7" s="738" t="s">
        <v>4282</v>
      </c>
      <c r="E7" s="738" t="s">
        <v>4283</v>
      </c>
      <c r="F7" s="741"/>
      <c r="G7" s="741"/>
      <c r="H7" s="741"/>
      <c r="I7" s="741"/>
      <c r="J7" s="741">
        <v>1</v>
      </c>
      <c r="K7" s="741">
        <v>195</v>
      </c>
      <c r="L7" s="741">
        <v>1</v>
      </c>
      <c r="M7" s="741">
        <v>195</v>
      </c>
      <c r="N7" s="741"/>
      <c r="O7" s="741"/>
      <c r="P7" s="754"/>
      <c r="Q7" s="742"/>
    </row>
    <row r="8" spans="1:17" ht="14.4" customHeight="1" x14ac:dyDescent="0.3">
      <c r="A8" s="737" t="s">
        <v>4279</v>
      </c>
      <c r="B8" s="738" t="s">
        <v>4148</v>
      </c>
      <c r="C8" s="738" t="s">
        <v>4144</v>
      </c>
      <c r="D8" s="738" t="s">
        <v>4284</v>
      </c>
      <c r="E8" s="738" t="s">
        <v>4285</v>
      </c>
      <c r="F8" s="741"/>
      <c r="G8" s="741"/>
      <c r="H8" s="741"/>
      <c r="I8" s="741"/>
      <c r="J8" s="741">
        <v>2</v>
      </c>
      <c r="K8" s="741">
        <v>2316</v>
      </c>
      <c r="L8" s="741">
        <v>1</v>
      </c>
      <c r="M8" s="741">
        <v>1158</v>
      </c>
      <c r="N8" s="741"/>
      <c r="O8" s="741"/>
      <c r="P8" s="754"/>
      <c r="Q8" s="742"/>
    </row>
    <row r="9" spans="1:17" ht="14.4" customHeight="1" x14ac:dyDescent="0.3">
      <c r="A9" s="737" t="s">
        <v>4279</v>
      </c>
      <c r="B9" s="738" t="s">
        <v>4148</v>
      </c>
      <c r="C9" s="738" t="s">
        <v>4144</v>
      </c>
      <c r="D9" s="738" t="s">
        <v>4199</v>
      </c>
      <c r="E9" s="738" t="s">
        <v>4200</v>
      </c>
      <c r="F9" s="741">
        <v>73</v>
      </c>
      <c r="G9" s="741">
        <v>17155</v>
      </c>
      <c r="H9" s="741">
        <v>0.84378535241749053</v>
      </c>
      <c r="I9" s="741">
        <v>235</v>
      </c>
      <c r="J9" s="741">
        <v>81</v>
      </c>
      <c r="K9" s="741">
        <v>20331</v>
      </c>
      <c r="L9" s="741">
        <v>1</v>
      </c>
      <c r="M9" s="741">
        <v>251</v>
      </c>
      <c r="N9" s="741">
        <v>139</v>
      </c>
      <c r="O9" s="741">
        <v>34889</v>
      </c>
      <c r="P9" s="754">
        <v>1.7160493827160495</v>
      </c>
      <c r="Q9" s="742">
        <v>251</v>
      </c>
    </row>
    <row r="10" spans="1:17" ht="14.4" customHeight="1" x14ac:dyDescent="0.3">
      <c r="A10" s="737" t="s">
        <v>4279</v>
      </c>
      <c r="B10" s="738" t="s">
        <v>4148</v>
      </c>
      <c r="C10" s="738" t="s">
        <v>4144</v>
      </c>
      <c r="D10" s="738" t="s">
        <v>4225</v>
      </c>
      <c r="E10" s="738" t="s">
        <v>4226</v>
      </c>
      <c r="F10" s="741">
        <v>103</v>
      </c>
      <c r="G10" s="741">
        <v>12154</v>
      </c>
      <c r="H10" s="741">
        <v>0.9743466410133077</v>
      </c>
      <c r="I10" s="741">
        <v>118</v>
      </c>
      <c r="J10" s="741">
        <v>99</v>
      </c>
      <c r="K10" s="741">
        <v>12474</v>
      </c>
      <c r="L10" s="741">
        <v>1</v>
      </c>
      <c r="M10" s="741">
        <v>126</v>
      </c>
      <c r="N10" s="741">
        <v>182</v>
      </c>
      <c r="O10" s="741">
        <v>22932</v>
      </c>
      <c r="P10" s="754">
        <v>1.8383838383838385</v>
      </c>
      <c r="Q10" s="742">
        <v>126</v>
      </c>
    </row>
    <row r="11" spans="1:17" ht="14.4" customHeight="1" x14ac:dyDescent="0.3">
      <c r="A11" s="737" t="s">
        <v>4279</v>
      </c>
      <c r="B11" s="738" t="s">
        <v>4148</v>
      </c>
      <c r="C11" s="738" t="s">
        <v>4144</v>
      </c>
      <c r="D11" s="738" t="s">
        <v>4286</v>
      </c>
      <c r="E11" s="738" t="s">
        <v>4233</v>
      </c>
      <c r="F11" s="741">
        <v>53</v>
      </c>
      <c r="G11" s="741">
        <v>36040</v>
      </c>
      <c r="H11" s="741"/>
      <c r="I11" s="741">
        <v>680</v>
      </c>
      <c r="J11" s="741"/>
      <c r="K11" s="741"/>
      <c r="L11" s="741"/>
      <c r="M11" s="741"/>
      <c r="N11" s="741"/>
      <c r="O11" s="741"/>
      <c r="P11" s="754"/>
      <c r="Q11" s="742"/>
    </row>
    <row r="12" spans="1:17" ht="14.4" customHeight="1" x14ac:dyDescent="0.3">
      <c r="A12" s="737" t="s">
        <v>4279</v>
      </c>
      <c r="B12" s="738" t="s">
        <v>4148</v>
      </c>
      <c r="C12" s="738" t="s">
        <v>4144</v>
      </c>
      <c r="D12" s="738" t="s">
        <v>4231</v>
      </c>
      <c r="E12" s="738" t="s">
        <v>4230</v>
      </c>
      <c r="F12" s="741">
        <v>1</v>
      </c>
      <c r="G12" s="741">
        <v>559</v>
      </c>
      <c r="H12" s="741"/>
      <c r="I12" s="741">
        <v>559</v>
      </c>
      <c r="J12" s="741"/>
      <c r="K12" s="741"/>
      <c r="L12" s="741"/>
      <c r="M12" s="741"/>
      <c r="N12" s="741">
        <v>4</v>
      </c>
      <c r="O12" s="741">
        <v>2272</v>
      </c>
      <c r="P12" s="754"/>
      <c r="Q12" s="742">
        <v>568</v>
      </c>
    </row>
    <row r="13" spans="1:17" ht="14.4" customHeight="1" x14ac:dyDescent="0.3">
      <c r="A13" s="737" t="s">
        <v>4279</v>
      </c>
      <c r="B13" s="738" t="s">
        <v>4148</v>
      </c>
      <c r="C13" s="738" t="s">
        <v>4144</v>
      </c>
      <c r="D13" s="738" t="s">
        <v>4232</v>
      </c>
      <c r="E13" s="738" t="s">
        <v>4233</v>
      </c>
      <c r="F13" s="741">
        <v>9</v>
      </c>
      <c r="G13" s="741">
        <v>6768</v>
      </c>
      <c r="H13" s="741"/>
      <c r="I13" s="741">
        <v>752</v>
      </c>
      <c r="J13" s="741"/>
      <c r="K13" s="741"/>
      <c r="L13" s="741"/>
      <c r="M13" s="741"/>
      <c r="N13" s="741"/>
      <c r="O13" s="741"/>
      <c r="P13" s="754"/>
      <c r="Q13" s="742"/>
    </row>
    <row r="14" spans="1:17" ht="14.4" customHeight="1" x14ac:dyDescent="0.3">
      <c r="A14" s="737" t="s">
        <v>4279</v>
      </c>
      <c r="B14" s="738" t="s">
        <v>4148</v>
      </c>
      <c r="C14" s="738" t="s">
        <v>4144</v>
      </c>
      <c r="D14" s="738" t="s">
        <v>4287</v>
      </c>
      <c r="E14" s="738" t="s">
        <v>4288</v>
      </c>
      <c r="F14" s="741">
        <v>233</v>
      </c>
      <c r="G14" s="741">
        <v>188497</v>
      </c>
      <c r="H14" s="741">
        <v>1.2257256931800447</v>
      </c>
      <c r="I14" s="741">
        <v>809</v>
      </c>
      <c r="J14" s="741">
        <v>188</v>
      </c>
      <c r="K14" s="741">
        <v>153784</v>
      </c>
      <c r="L14" s="741">
        <v>1</v>
      </c>
      <c r="M14" s="741">
        <v>818</v>
      </c>
      <c r="N14" s="741">
        <v>472</v>
      </c>
      <c r="O14" s="741">
        <v>386096</v>
      </c>
      <c r="P14" s="754">
        <v>2.5106382978723403</v>
      </c>
      <c r="Q14" s="742">
        <v>818</v>
      </c>
    </row>
    <row r="15" spans="1:17" ht="14.4" customHeight="1" x14ac:dyDescent="0.3">
      <c r="A15" s="737" t="s">
        <v>4279</v>
      </c>
      <c r="B15" s="738" t="s">
        <v>4148</v>
      </c>
      <c r="C15" s="738" t="s">
        <v>4144</v>
      </c>
      <c r="D15" s="738" t="s">
        <v>4234</v>
      </c>
      <c r="E15" s="738" t="s">
        <v>4235</v>
      </c>
      <c r="F15" s="741"/>
      <c r="G15" s="741"/>
      <c r="H15" s="741"/>
      <c r="I15" s="741"/>
      <c r="J15" s="741"/>
      <c r="K15" s="741"/>
      <c r="L15" s="741"/>
      <c r="M15" s="741"/>
      <c r="N15" s="741">
        <v>2</v>
      </c>
      <c r="O15" s="741">
        <v>924</v>
      </c>
      <c r="P15" s="754"/>
      <c r="Q15" s="742">
        <v>462</v>
      </c>
    </row>
    <row r="16" spans="1:17" ht="14.4" customHeight="1" x14ac:dyDescent="0.3">
      <c r="A16" s="737" t="s">
        <v>4279</v>
      </c>
      <c r="B16" s="738" t="s">
        <v>4148</v>
      </c>
      <c r="C16" s="738" t="s">
        <v>4144</v>
      </c>
      <c r="D16" s="738" t="s">
        <v>4236</v>
      </c>
      <c r="E16" s="738" t="s">
        <v>4237</v>
      </c>
      <c r="F16" s="741">
        <v>22</v>
      </c>
      <c r="G16" s="741">
        <v>4620</v>
      </c>
      <c r="H16" s="741">
        <v>1.0232558139534884</v>
      </c>
      <c r="I16" s="741">
        <v>210</v>
      </c>
      <c r="J16" s="741">
        <v>21</v>
      </c>
      <c r="K16" s="741">
        <v>4515</v>
      </c>
      <c r="L16" s="741">
        <v>1</v>
      </c>
      <c r="M16" s="741">
        <v>215</v>
      </c>
      <c r="N16" s="741">
        <v>59</v>
      </c>
      <c r="O16" s="741">
        <v>12685</v>
      </c>
      <c r="P16" s="754">
        <v>2.8095238095238093</v>
      </c>
      <c r="Q16" s="742">
        <v>215</v>
      </c>
    </row>
    <row r="17" spans="1:17" ht="14.4" customHeight="1" x14ac:dyDescent="0.3">
      <c r="A17" s="737" t="s">
        <v>4279</v>
      </c>
      <c r="B17" s="738" t="s">
        <v>4148</v>
      </c>
      <c r="C17" s="738" t="s">
        <v>4144</v>
      </c>
      <c r="D17" s="738" t="s">
        <v>4203</v>
      </c>
      <c r="E17" s="738" t="s">
        <v>4204</v>
      </c>
      <c r="F17" s="741">
        <v>2</v>
      </c>
      <c r="G17" s="741">
        <v>662</v>
      </c>
      <c r="H17" s="741"/>
      <c r="I17" s="741">
        <v>331</v>
      </c>
      <c r="J17" s="741"/>
      <c r="K17" s="741"/>
      <c r="L17" s="741"/>
      <c r="M17" s="741"/>
      <c r="N17" s="741">
        <v>1</v>
      </c>
      <c r="O17" s="741">
        <v>355</v>
      </c>
      <c r="P17" s="754"/>
      <c r="Q17" s="742">
        <v>355</v>
      </c>
    </row>
    <row r="18" spans="1:17" ht="14.4" customHeight="1" x14ac:dyDescent="0.3">
      <c r="A18" s="737" t="s">
        <v>4279</v>
      </c>
      <c r="B18" s="738" t="s">
        <v>4148</v>
      </c>
      <c r="C18" s="738" t="s">
        <v>4144</v>
      </c>
      <c r="D18" s="738" t="s">
        <v>4238</v>
      </c>
      <c r="E18" s="738" t="s">
        <v>4239</v>
      </c>
      <c r="F18" s="741">
        <v>318</v>
      </c>
      <c r="G18" s="741">
        <v>27030</v>
      </c>
      <c r="H18" s="741">
        <v>1.1821561338289963</v>
      </c>
      <c r="I18" s="741">
        <v>85</v>
      </c>
      <c r="J18" s="741">
        <v>269</v>
      </c>
      <c r="K18" s="741">
        <v>22865</v>
      </c>
      <c r="L18" s="741">
        <v>1</v>
      </c>
      <c r="M18" s="741">
        <v>85</v>
      </c>
      <c r="N18" s="741">
        <v>607</v>
      </c>
      <c r="O18" s="741">
        <v>51595</v>
      </c>
      <c r="P18" s="754">
        <v>2.2565055762081783</v>
      </c>
      <c r="Q18" s="742">
        <v>85</v>
      </c>
    </row>
    <row r="19" spans="1:17" ht="14.4" customHeight="1" x14ac:dyDescent="0.3">
      <c r="A19" s="737" t="s">
        <v>4279</v>
      </c>
      <c r="B19" s="738" t="s">
        <v>4148</v>
      </c>
      <c r="C19" s="738" t="s">
        <v>4144</v>
      </c>
      <c r="D19" s="738" t="s">
        <v>4289</v>
      </c>
      <c r="E19" s="738" t="s">
        <v>4288</v>
      </c>
      <c r="F19" s="741">
        <v>9</v>
      </c>
      <c r="G19" s="741">
        <v>8415</v>
      </c>
      <c r="H19" s="741">
        <v>0.21559233449477352</v>
      </c>
      <c r="I19" s="741">
        <v>935</v>
      </c>
      <c r="J19" s="741">
        <v>41</v>
      </c>
      <c r="K19" s="741">
        <v>39032</v>
      </c>
      <c r="L19" s="741">
        <v>1</v>
      </c>
      <c r="M19" s="741">
        <v>952</v>
      </c>
      <c r="N19" s="741">
        <v>111</v>
      </c>
      <c r="O19" s="741">
        <v>105672</v>
      </c>
      <c r="P19" s="754">
        <v>2.7073170731707319</v>
      </c>
      <c r="Q19" s="742">
        <v>952</v>
      </c>
    </row>
    <row r="20" spans="1:17" ht="14.4" customHeight="1" x14ac:dyDescent="0.3">
      <c r="A20" s="737" t="s">
        <v>4279</v>
      </c>
      <c r="B20" s="738" t="s">
        <v>4148</v>
      </c>
      <c r="C20" s="738" t="s">
        <v>4144</v>
      </c>
      <c r="D20" s="738" t="s">
        <v>4209</v>
      </c>
      <c r="E20" s="738" t="s">
        <v>4210</v>
      </c>
      <c r="F20" s="741"/>
      <c r="G20" s="741"/>
      <c r="H20" s="741"/>
      <c r="I20" s="741"/>
      <c r="J20" s="741">
        <v>5</v>
      </c>
      <c r="K20" s="741">
        <v>600</v>
      </c>
      <c r="L20" s="741">
        <v>1</v>
      </c>
      <c r="M20" s="741">
        <v>120</v>
      </c>
      <c r="N20" s="741"/>
      <c r="O20" s="741"/>
      <c r="P20" s="754"/>
      <c r="Q20" s="742"/>
    </row>
    <row r="21" spans="1:17" ht="14.4" customHeight="1" x14ac:dyDescent="0.3">
      <c r="A21" s="737" t="s">
        <v>4279</v>
      </c>
      <c r="B21" s="738" t="s">
        <v>4148</v>
      </c>
      <c r="C21" s="738" t="s">
        <v>4144</v>
      </c>
      <c r="D21" s="738" t="s">
        <v>4290</v>
      </c>
      <c r="E21" s="738" t="s">
        <v>4288</v>
      </c>
      <c r="F21" s="741">
        <v>27</v>
      </c>
      <c r="G21" s="741">
        <v>19899</v>
      </c>
      <c r="H21" s="741">
        <v>0.33810211536827794</v>
      </c>
      <c r="I21" s="741">
        <v>737</v>
      </c>
      <c r="J21" s="741">
        <v>79</v>
      </c>
      <c r="K21" s="741">
        <v>58855</v>
      </c>
      <c r="L21" s="741">
        <v>1</v>
      </c>
      <c r="M21" s="741">
        <v>745</v>
      </c>
      <c r="N21" s="741">
        <v>30</v>
      </c>
      <c r="O21" s="741">
        <v>22350</v>
      </c>
      <c r="P21" s="754">
        <v>0.379746835443038</v>
      </c>
      <c r="Q21" s="742">
        <v>745</v>
      </c>
    </row>
    <row r="22" spans="1:17" ht="14.4" customHeight="1" x14ac:dyDescent="0.3">
      <c r="A22" s="737" t="s">
        <v>4279</v>
      </c>
      <c r="B22" s="738" t="s">
        <v>4148</v>
      </c>
      <c r="C22" s="738" t="s">
        <v>4144</v>
      </c>
      <c r="D22" s="738" t="s">
        <v>4291</v>
      </c>
      <c r="E22" s="738" t="s">
        <v>4292</v>
      </c>
      <c r="F22" s="741">
        <v>19</v>
      </c>
      <c r="G22" s="741">
        <v>10013</v>
      </c>
      <c r="H22" s="741">
        <v>1.3171533806892923</v>
      </c>
      <c r="I22" s="741">
        <v>527</v>
      </c>
      <c r="J22" s="741">
        <v>14</v>
      </c>
      <c r="K22" s="741">
        <v>7602</v>
      </c>
      <c r="L22" s="741">
        <v>1</v>
      </c>
      <c r="M22" s="741">
        <v>543</v>
      </c>
      <c r="N22" s="741">
        <v>16</v>
      </c>
      <c r="O22" s="741">
        <v>8688</v>
      </c>
      <c r="P22" s="754">
        <v>1.1428571428571428</v>
      </c>
      <c r="Q22" s="742">
        <v>543</v>
      </c>
    </row>
    <row r="23" spans="1:17" ht="14.4" customHeight="1" x14ac:dyDescent="0.3">
      <c r="A23" s="737" t="s">
        <v>4279</v>
      </c>
      <c r="B23" s="738" t="s">
        <v>4148</v>
      </c>
      <c r="C23" s="738" t="s">
        <v>4144</v>
      </c>
      <c r="D23" s="738" t="s">
        <v>4240</v>
      </c>
      <c r="E23" s="738" t="s">
        <v>4241</v>
      </c>
      <c r="F23" s="741">
        <v>1</v>
      </c>
      <c r="G23" s="741">
        <v>299</v>
      </c>
      <c r="H23" s="741">
        <v>0.24348534201954397</v>
      </c>
      <c r="I23" s="741">
        <v>299</v>
      </c>
      <c r="J23" s="741">
        <v>4</v>
      </c>
      <c r="K23" s="741">
        <v>1228</v>
      </c>
      <c r="L23" s="741">
        <v>1</v>
      </c>
      <c r="M23" s="741">
        <v>307</v>
      </c>
      <c r="N23" s="741"/>
      <c r="O23" s="741"/>
      <c r="P23" s="754"/>
      <c r="Q23" s="742"/>
    </row>
    <row r="24" spans="1:17" ht="14.4" customHeight="1" x14ac:dyDescent="0.3">
      <c r="A24" s="737" t="s">
        <v>4279</v>
      </c>
      <c r="B24" s="738" t="s">
        <v>4148</v>
      </c>
      <c r="C24" s="738" t="s">
        <v>4144</v>
      </c>
      <c r="D24" s="738" t="s">
        <v>4250</v>
      </c>
      <c r="E24" s="738" t="s">
        <v>4237</v>
      </c>
      <c r="F24" s="741">
        <v>5</v>
      </c>
      <c r="G24" s="741">
        <v>870</v>
      </c>
      <c r="H24" s="741">
        <v>0.6982343499197432</v>
      </c>
      <c r="I24" s="741">
        <v>174</v>
      </c>
      <c r="J24" s="741">
        <v>7</v>
      </c>
      <c r="K24" s="741">
        <v>1246</v>
      </c>
      <c r="L24" s="741">
        <v>1</v>
      </c>
      <c r="M24" s="741">
        <v>178</v>
      </c>
      <c r="N24" s="741">
        <v>2</v>
      </c>
      <c r="O24" s="741">
        <v>356</v>
      </c>
      <c r="P24" s="754">
        <v>0.2857142857142857</v>
      </c>
      <c r="Q24" s="742">
        <v>178</v>
      </c>
    </row>
    <row r="25" spans="1:17" ht="14.4" customHeight="1" x14ac:dyDescent="0.3">
      <c r="A25" s="737" t="s">
        <v>4279</v>
      </c>
      <c r="B25" s="738" t="s">
        <v>4148</v>
      </c>
      <c r="C25" s="738" t="s">
        <v>4144</v>
      </c>
      <c r="D25" s="738" t="s">
        <v>4242</v>
      </c>
      <c r="E25" s="738" t="s">
        <v>4241</v>
      </c>
      <c r="F25" s="741">
        <v>2</v>
      </c>
      <c r="G25" s="741">
        <v>742</v>
      </c>
      <c r="H25" s="741">
        <v>0.39052631578947367</v>
      </c>
      <c r="I25" s="741">
        <v>371</v>
      </c>
      <c r="J25" s="741">
        <v>5</v>
      </c>
      <c r="K25" s="741">
        <v>1900</v>
      </c>
      <c r="L25" s="741">
        <v>1</v>
      </c>
      <c r="M25" s="741">
        <v>380</v>
      </c>
      <c r="N25" s="741">
        <v>7</v>
      </c>
      <c r="O25" s="741">
        <v>2660</v>
      </c>
      <c r="P25" s="754">
        <v>1.4</v>
      </c>
      <c r="Q25" s="742">
        <v>380</v>
      </c>
    </row>
    <row r="26" spans="1:17" ht="14.4" customHeight="1" x14ac:dyDescent="0.3">
      <c r="A26" s="737" t="s">
        <v>4279</v>
      </c>
      <c r="B26" s="738" t="s">
        <v>4148</v>
      </c>
      <c r="C26" s="738" t="s">
        <v>4144</v>
      </c>
      <c r="D26" s="738" t="s">
        <v>4293</v>
      </c>
      <c r="E26" s="738" t="s">
        <v>4294</v>
      </c>
      <c r="F26" s="741"/>
      <c r="G26" s="741"/>
      <c r="H26" s="741"/>
      <c r="I26" s="741"/>
      <c r="J26" s="741">
        <v>1</v>
      </c>
      <c r="K26" s="741">
        <v>100</v>
      </c>
      <c r="L26" s="741">
        <v>1</v>
      </c>
      <c r="M26" s="741">
        <v>100</v>
      </c>
      <c r="N26" s="741"/>
      <c r="O26" s="741"/>
      <c r="P26" s="754"/>
      <c r="Q26" s="742"/>
    </row>
    <row r="27" spans="1:17" ht="14.4" customHeight="1" x14ac:dyDescent="0.3">
      <c r="A27" s="737" t="s">
        <v>4279</v>
      </c>
      <c r="B27" s="738" t="s">
        <v>4148</v>
      </c>
      <c r="C27" s="738" t="s">
        <v>4144</v>
      </c>
      <c r="D27" s="738" t="s">
        <v>4295</v>
      </c>
      <c r="E27" s="738" t="s">
        <v>4296</v>
      </c>
      <c r="F27" s="741"/>
      <c r="G27" s="741"/>
      <c r="H27" s="741"/>
      <c r="I27" s="741"/>
      <c r="J27" s="741">
        <v>1</v>
      </c>
      <c r="K27" s="741">
        <v>623</v>
      </c>
      <c r="L27" s="741">
        <v>1</v>
      </c>
      <c r="M27" s="741">
        <v>623</v>
      </c>
      <c r="N27" s="741"/>
      <c r="O27" s="741"/>
      <c r="P27" s="754"/>
      <c r="Q27" s="742"/>
    </row>
    <row r="28" spans="1:17" ht="14.4" customHeight="1" x14ac:dyDescent="0.3">
      <c r="A28" s="737" t="s">
        <v>4279</v>
      </c>
      <c r="B28" s="738" t="s">
        <v>4148</v>
      </c>
      <c r="C28" s="738" t="s">
        <v>4144</v>
      </c>
      <c r="D28" s="738" t="s">
        <v>4297</v>
      </c>
      <c r="E28" s="738" t="s">
        <v>4296</v>
      </c>
      <c r="F28" s="741"/>
      <c r="G28" s="741"/>
      <c r="H28" s="741"/>
      <c r="I28" s="741"/>
      <c r="J28" s="741"/>
      <c r="K28" s="741"/>
      <c r="L28" s="741"/>
      <c r="M28" s="741"/>
      <c r="N28" s="741">
        <v>1</v>
      </c>
      <c r="O28" s="741">
        <v>538</v>
      </c>
      <c r="P28" s="754"/>
      <c r="Q28" s="742">
        <v>538</v>
      </c>
    </row>
    <row r="29" spans="1:17" ht="14.4" customHeight="1" x14ac:dyDescent="0.3">
      <c r="A29" s="737" t="s">
        <v>4298</v>
      </c>
      <c r="B29" s="738" t="s">
        <v>4148</v>
      </c>
      <c r="C29" s="738" t="s">
        <v>4178</v>
      </c>
      <c r="D29" s="738" t="s">
        <v>4280</v>
      </c>
      <c r="E29" s="738" t="s">
        <v>4281</v>
      </c>
      <c r="F29" s="741">
        <v>1</v>
      </c>
      <c r="G29" s="741">
        <v>904.75</v>
      </c>
      <c r="H29" s="741"/>
      <c r="I29" s="741">
        <v>904.75</v>
      </c>
      <c r="J29" s="741"/>
      <c r="K29" s="741"/>
      <c r="L29" s="741"/>
      <c r="M29" s="741"/>
      <c r="N29" s="741"/>
      <c r="O29" s="741"/>
      <c r="P29" s="754"/>
      <c r="Q29" s="742"/>
    </row>
    <row r="30" spans="1:17" ht="14.4" customHeight="1" x14ac:dyDescent="0.3">
      <c r="A30" s="737" t="s">
        <v>4298</v>
      </c>
      <c r="B30" s="738" t="s">
        <v>4148</v>
      </c>
      <c r="C30" s="738" t="s">
        <v>4144</v>
      </c>
      <c r="D30" s="738" t="s">
        <v>4282</v>
      </c>
      <c r="E30" s="738" t="s">
        <v>4283</v>
      </c>
      <c r="F30" s="741"/>
      <c r="G30" s="741"/>
      <c r="H30" s="741"/>
      <c r="I30" s="741"/>
      <c r="J30" s="741">
        <v>3</v>
      </c>
      <c r="K30" s="741">
        <v>585</v>
      </c>
      <c r="L30" s="741">
        <v>1</v>
      </c>
      <c r="M30" s="741">
        <v>195</v>
      </c>
      <c r="N30" s="741"/>
      <c r="O30" s="741"/>
      <c r="P30" s="754"/>
      <c r="Q30" s="742"/>
    </row>
    <row r="31" spans="1:17" ht="14.4" customHeight="1" x14ac:dyDescent="0.3">
      <c r="A31" s="737" t="s">
        <v>4298</v>
      </c>
      <c r="B31" s="738" t="s">
        <v>4148</v>
      </c>
      <c r="C31" s="738" t="s">
        <v>4144</v>
      </c>
      <c r="D31" s="738" t="s">
        <v>4193</v>
      </c>
      <c r="E31" s="738" t="s">
        <v>4194</v>
      </c>
      <c r="F31" s="741">
        <v>1</v>
      </c>
      <c r="G31" s="741">
        <v>35</v>
      </c>
      <c r="H31" s="741"/>
      <c r="I31" s="741">
        <v>35</v>
      </c>
      <c r="J31" s="741"/>
      <c r="K31" s="741"/>
      <c r="L31" s="741"/>
      <c r="M31" s="741"/>
      <c r="N31" s="741">
        <v>6</v>
      </c>
      <c r="O31" s="741">
        <v>222</v>
      </c>
      <c r="P31" s="754"/>
      <c r="Q31" s="742">
        <v>37</v>
      </c>
    </row>
    <row r="32" spans="1:17" ht="14.4" customHeight="1" x14ac:dyDescent="0.3">
      <c r="A32" s="737" t="s">
        <v>4298</v>
      </c>
      <c r="B32" s="738" t="s">
        <v>4148</v>
      </c>
      <c r="C32" s="738" t="s">
        <v>4144</v>
      </c>
      <c r="D32" s="738" t="s">
        <v>4199</v>
      </c>
      <c r="E32" s="738" t="s">
        <v>4200</v>
      </c>
      <c r="F32" s="741">
        <v>84</v>
      </c>
      <c r="G32" s="741">
        <v>19740</v>
      </c>
      <c r="H32" s="741">
        <v>0.99551162438852181</v>
      </c>
      <c r="I32" s="741">
        <v>235</v>
      </c>
      <c r="J32" s="741">
        <v>79</v>
      </c>
      <c r="K32" s="741">
        <v>19829</v>
      </c>
      <c r="L32" s="741">
        <v>1</v>
      </c>
      <c r="M32" s="741">
        <v>251</v>
      </c>
      <c r="N32" s="741">
        <v>71</v>
      </c>
      <c r="O32" s="741">
        <v>17821</v>
      </c>
      <c r="P32" s="754">
        <v>0.89873417721518989</v>
      </c>
      <c r="Q32" s="742">
        <v>251</v>
      </c>
    </row>
    <row r="33" spans="1:17" ht="14.4" customHeight="1" x14ac:dyDescent="0.3">
      <c r="A33" s="737" t="s">
        <v>4298</v>
      </c>
      <c r="B33" s="738" t="s">
        <v>4148</v>
      </c>
      <c r="C33" s="738" t="s">
        <v>4144</v>
      </c>
      <c r="D33" s="738" t="s">
        <v>4225</v>
      </c>
      <c r="E33" s="738" t="s">
        <v>4226</v>
      </c>
      <c r="F33" s="741">
        <v>29</v>
      </c>
      <c r="G33" s="741">
        <v>3422</v>
      </c>
      <c r="H33" s="741">
        <v>0.678968253968254</v>
      </c>
      <c r="I33" s="741">
        <v>118</v>
      </c>
      <c r="J33" s="741">
        <v>40</v>
      </c>
      <c r="K33" s="741">
        <v>5040</v>
      </c>
      <c r="L33" s="741">
        <v>1</v>
      </c>
      <c r="M33" s="741">
        <v>126</v>
      </c>
      <c r="N33" s="741">
        <v>87</v>
      </c>
      <c r="O33" s="741">
        <v>10962</v>
      </c>
      <c r="P33" s="754">
        <v>2.1749999999999998</v>
      </c>
      <c r="Q33" s="742">
        <v>126</v>
      </c>
    </row>
    <row r="34" spans="1:17" ht="14.4" customHeight="1" x14ac:dyDescent="0.3">
      <c r="A34" s="737" t="s">
        <v>4298</v>
      </c>
      <c r="B34" s="738" t="s">
        <v>4148</v>
      </c>
      <c r="C34" s="738" t="s">
        <v>4144</v>
      </c>
      <c r="D34" s="738" t="s">
        <v>4227</v>
      </c>
      <c r="E34" s="738" t="s">
        <v>4228</v>
      </c>
      <c r="F34" s="741">
        <v>1</v>
      </c>
      <c r="G34" s="741">
        <v>323</v>
      </c>
      <c r="H34" s="741"/>
      <c r="I34" s="741">
        <v>323</v>
      </c>
      <c r="J34" s="741"/>
      <c r="K34" s="741"/>
      <c r="L34" s="741"/>
      <c r="M34" s="741"/>
      <c r="N34" s="741"/>
      <c r="O34" s="741"/>
      <c r="P34" s="754"/>
      <c r="Q34" s="742"/>
    </row>
    <row r="35" spans="1:17" ht="14.4" customHeight="1" x14ac:dyDescent="0.3">
      <c r="A35" s="737" t="s">
        <v>4298</v>
      </c>
      <c r="B35" s="738" t="s">
        <v>4148</v>
      </c>
      <c r="C35" s="738" t="s">
        <v>4144</v>
      </c>
      <c r="D35" s="738" t="s">
        <v>4229</v>
      </c>
      <c r="E35" s="738" t="s">
        <v>4230</v>
      </c>
      <c r="F35" s="741">
        <v>10</v>
      </c>
      <c r="G35" s="741">
        <v>4870</v>
      </c>
      <c r="H35" s="741">
        <v>1.6397306397306397</v>
      </c>
      <c r="I35" s="741">
        <v>487</v>
      </c>
      <c r="J35" s="741">
        <v>6</v>
      </c>
      <c r="K35" s="741">
        <v>2970</v>
      </c>
      <c r="L35" s="741">
        <v>1</v>
      </c>
      <c r="M35" s="741">
        <v>495</v>
      </c>
      <c r="N35" s="741">
        <v>27</v>
      </c>
      <c r="O35" s="741">
        <v>13365</v>
      </c>
      <c r="P35" s="754">
        <v>4.5</v>
      </c>
      <c r="Q35" s="742">
        <v>495</v>
      </c>
    </row>
    <row r="36" spans="1:17" ht="14.4" customHeight="1" x14ac:dyDescent="0.3">
      <c r="A36" s="737" t="s">
        <v>4298</v>
      </c>
      <c r="B36" s="738" t="s">
        <v>4148</v>
      </c>
      <c r="C36" s="738" t="s">
        <v>4144</v>
      </c>
      <c r="D36" s="738" t="s">
        <v>4286</v>
      </c>
      <c r="E36" s="738" t="s">
        <v>4233</v>
      </c>
      <c r="F36" s="741"/>
      <c r="G36" s="741"/>
      <c r="H36" s="741"/>
      <c r="I36" s="741"/>
      <c r="J36" s="741">
        <v>2</v>
      </c>
      <c r="K36" s="741">
        <v>1376</v>
      </c>
      <c r="L36" s="741">
        <v>1</v>
      </c>
      <c r="M36" s="741">
        <v>688</v>
      </c>
      <c r="N36" s="741"/>
      <c r="O36" s="741"/>
      <c r="P36" s="754"/>
      <c r="Q36" s="742"/>
    </row>
    <row r="37" spans="1:17" ht="14.4" customHeight="1" x14ac:dyDescent="0.3">
      <c r="A37" s="737" t="s">
        <v>4298</v>
      </c>
      <c r="B37" s="738" t="s">
        <v>4148</v>
      </c>
      <c r="C37" s="738" t="s">
        <v>4144</v>
      </c>
      <c r="D37" s="738" t="s">
        <v>4231</v>
      </c>
      <c r="E37" s="738" t="s">
        <v>4230</v>
      </c>
      <c r="F37" s="741">
        <v>4</v>
      </c>
      <c r="G37" s="741">
        <v>2236</v>
      </c>
      <c r="H37" s="741">
        <v>0.49207746478873238</v>
      </c>
      <c r="I37" s="741">
        <v>559</v>
      </c>
      <c r="J37" s="741">
        <v>8</v>
      </c>
      <c r="K37" s="741">
        <v>4544</v>
      </c>
      <c r="L37" s="741">
        <v>1</v>
      </c>
      <c r="M37" s="741">
        <v>568</v>
      </c>
      <c r="N37" s="741">
        <v>5</v>
      </c>
      <c r="O37" s="741">
        <v>2840</v>
      </c>
      <c r="P37" s="754">
        <v>0.625</v>
      </c>
      <c r="Q37" s="742">
        <v>568</v>
      </c>
    </row>
    <row r="38" spans="1:17" ht="14.4" customHeight="1" x14ac:dyDescent="0.3">
      <c r="A38" s="737" t="s">
        <v>4298</v>
      </c>
      <c r="B38" s="738" t="s">
        <v>4148</v>
      </c>
      <c r="C38" s="738" t="s">
        <v>4144</v>
      </c>
      <c r="D38" s="738" t="s">
        <v>4232</v>
      </c>
      <c r="E38" s="738" t="s">
        <v>4233</v>
      </c>
      <c r="F38" s="741"/>
      <c r="G38" s="741"/>
      <c r="H38" s="741"/>
      <c r="I38" s="741"/>
      <c r="J38" s="741">
        <v>3</v>
      </c>
      <c r="K38" s="741">
        <v>2283</v>
      </c>
      <c r="L38" s="741">
        <v>1</v>
      </c>
      <c r="M38" s="741">
        <v>761</v>
      </c>
      <c r="N38" s="741"/>
      <c r="O38" s="741"/>
      <c r="P38" s="754"/>
      <c r="Q38" s="742"/>
    </row>
    <row r="39" spans="1:17" ht="14.4" customHeight="1" x14ac:dyDescent="0.3">
      <c r="A39" s="737" t="s">
        <v>4298</v>
      </c>
      <c r="B39" s="738" t="s">
        <v>4148</v>
      </c>
      <c r="C39" s="738" t="s">
        <v>4144</v>
      </c>
      <c r="D39" s="738" t="s">
        <v>4287</v>
      </c>
      <c r="E39" s="738" t="s">
        <v>4288</v>
      </c>
      <c r="F39" s="741"/>
      <c r="G39" s="741"/>
      <c r="H39" s="741"/>
      <c r="I39" s="741"/>
      <c r="J39" s="741">
        <v>24</v>
      </c>
      <c r="K39" s="741">
        <v>19632</v>
      </c>
      <c r="L39" s="741">
        <v>1</v>
      </c>
      <c r="M39" s="741">
        <v>818</v>
      </c>
      <c r="N39" s="741">
        <v>5</v>
      </c>
      <c r="O39" s="741">
        <v>4090</v>
      </c>
      <c r="P39" s="754">
        <v>0.20833333333333334</v>
      </c>
      <c r="Q39" s="742">
        <v>818</v>
      </c>
    </row>
    <row r="40" spans="1:17" ht="14.4" customHeight="1" x14ac:dyDescent="0.3">
      <c r="A40" s="737" t="s">
        <v>4298</v>
      </c>
      <c r="B40" s="738" t="s">
        <v>4148</v>
      </c>
      <c r="C40" s="738" t="s">
        <v>4144</v>
      </c>
      <c r="D40" s="738" t="s">
        <v>4234</v>
      </c>
      <c r="E40" s="738" t="s">
        <v>4235</v>
      </c>
      <c r="F40" s="741">
        <v>3</v>
      </c>
      <c r="G40" s="741">
        <v>1347</v>
      </c>
      <c r="H40" s="741">
        <v>2.9155844155844157</v>
      </c>
      <c r="I40" s="741">
        <v>449</v>
      </c>
      <c r="J40" s="741">
        <v>1</v>
      </c>
      <c r="K40" s="741">
        <v>462</v>
      </c>
      <c r="L40" s="741">
        <v>1</v>
      </c>
      <c r="M40" s="741">
        <v>462</v>
      </c>
      <c r="N40" s="741">
        <v>4</v>
      </c>
      <c r="O40" s="741">
        <v>1848</v>
      </c>
      <c r="P40" s="754">
        <v>4</v>
      </c>
      <c r="Q40" s="742">
        <v>462</v>
      </c>
    </row>
    <row r="41" spans="1:17" ht="14.4" customHeight="1" x14ac:dyDescent="0.3">
      <c r="A41" s="737" t="s">
        <v>4298</v>
      </c>
      <c r="B41" s="738" t="s">
        <v>4148</v>
      </c>
      <c r="C41" s="738" t="s">
        <v>4144</v>
      </c>
      <c r="D41" s="738" t="s">
        <v>4236</v>
      </c>
      <c r="E41" s="738" t="s">
        <v>4237</v>
      </c>
      <c r="F41" s="741">
        <v>1</v>
      </c>
      <c r="G41" s="741">
        <v>210</v>
      </c>
      <c r="H41" s="741">
        <v>0.13953488372093023</v>
      </c>
      <c r="I41" s="741">
        <v>210</v>
      </c>
      <c r="J41" s="741">
        <v>7</v>
      </c>
      <c r="K41" s="741">
        <v>1505</v>
      </c>
      <c r="L41" s="741">
        <v>1</v>
      </c>
      <c r="M41" s="741">
        <v>215</v>
      </c>
      <c r="N41" s="741">
        <v>2</v>
      </c>
      <c r="O41" s="741">
        <v>430</v>
      </c>
      <c r="P41" s="754">
        <v>0.2857142857142857</v>
      </c>
      <c r="Q41" s="742">
        <v>215</v>
      </c>
    </row>
    <row r="42" spans="1:17" ht="14.4" customHeight="1" x14ac:dyDescent="0.3">
      <c r="A42" s="737" t="s">
        <v>4298</v>
      </c>
      <c r="B42" s="738" t="s">
        <v>4148</v>
      </c>
      <c r="C42" s="738" t="s">
        <v>4144</v>
      </c>
      <c r="D42" s="738" t="s">
        <v>4203</v>
      </c>
      <c r="E42" s="738" t="s">
        <v>4204</v>
      </c>
      <c r="F42" s="741">
        <v>5</v>
      </c>
      <c r="G42" s="741">
        <v>1655</v>
      </c>
      <c r="H42" s="741">
        <v>2.3375706214689265</v>
      </c>
      <c r="I42" s="741">
        <v>331</v>
      </c>
      <c r="J42" s="741">
        <v>2</v>
      </c>
      <c r="K42" s="741">
        <v>708</v>
      </c>
      <c r="L42" s="741">
        <v>1</v>
      </c>
      <c r="M42" s="741">
        <v>354</v>
      </c>
      <c r="N42" s="741">
        <v>7</v>
      </c>
      <c r="O42" s="741">
        <v>2485</v>
      </c>
      <c r="P42" s="754">
        <v>3.5098870056497176</v>
      </c>
      <c r="Q42" s="742">
        <v>355</v>
      </c>
    </row>
    <row r="43" spans="1:17" ht="14.4" customHeight="1" x14ac:dyDescent="0.3">
      <c r="A43" s="737" t="s">
        <v>4298</v>
      </c>
      <c r="B43" s="738" t="s">
        <v>4148</v>
      </c>
      <c r="C43" s="738" t="s">
        <v>4144</v>
      </c>
      <c r="D43" s="738" t="s">
        <v>4238</v>
      </c>
      <c r="E43" s="738" t="s">
        <v>4239</v>
      </c>
      <c r="F43" s="741">
        <v>15</v>
      </c>
      <c r="G43" s="741">
        <v>1275</v>
      </c>
      <c r="H43" s="741">
        <v>0.42857142857142855</v>
      </c>
      <c r="I43" s="741">
        <v>85</v>
      </c>
      <c r="J43" s="741">
        <v>35</v>
      </c>
      <c r="K43" s="741">
        <v>2975</v>
      </c>
      <c r="L43" s="741">
        <v>1</v>
      </c>
      <c r="M43" s="741">
        <v>85</v>
      </c>
      <c r="N43" s="741">
        <v>6</v>
      </c>
      <c r="O43" s="741">
        <v>510</v>
      </c>
      <c r="P43" s="754">
        <v>0.17142857142857143</v>
      </c>
      <c r="Q43" s="742">
        <v>85</v>
      </c>
    </row>
    <row r="44" spans="1:17" ht="14.4" customHeight="1" x14ac:dyDescent="0.3">
      <c r="A44" s="737" t="s">
        <v>4298</v>
      </c>
      <c r="B44" s="738" t="s">
        <v>4148</v>
      </c>
      <c r="C44" s="738" t="s">
        <v>4144</v>
      </c>
      <c r="D44" s="738" t="s">
        <v>4299</v>
      </c>
      <c r="E44" s="738" t="s">
        <v>4300</v>
      </c>
      <c r="F44" s="741">
        <v>2</v>
      </c>
      <c r="G44" s="741">
        <v>1414</v>
      </c>
      <c r="H44" s="741">
        <v>0.65554010199350954</v>
      </c>
      <c r="I44" s="741">
        <v>707</v>
      </c>
      <c r="J44" s="741">
        <v>3</v>
      </c>
      <c r="K44" s="741">
        <v>2157</v>
      </c>
      <c r="L44" s="741">
        <v>1</v>
      </c>
      <c r="M44" s="741">
        <v>719</v>
      </c>
      <c r="N44" s="741">
        <v>3</v>
      </c>
      <c r="O44" s="741">
        <v>2160</v>
      </c>
      <c r="P44" s="754">
        <v>1.0013908205841446</v>
      </c>
      <c r="Q44" s="742">
        <v>720</v>
      </c>
    </row>
    <row r="45" spans="1:17" ht="14.4" customHeight="1" x14ac:dyDescent="0.3">
      <c r="A45" s="737" t="s">
        <v>4298</v>
      </c>
      <c r="B45" s="738" t="s">
        <v>4148</v>
      </c>
      <c r="C45" s="738" t="s">
        <v>4144</v>
      </c>
      <c r="D45" s="738" t="s">
        <v>4289</v>
      </c>
      <c r="E45" s="738" t="s">
        <v>4288</v>
      </c>
      <c r="F45" s="741">
        <v>3</v>
      </c>
      <c r="G45" s="741">
        <v>2805</v>
      </c>
      <c r="H45" s="741"/>
      <c r="I45" s="741">
        <v>935</v>
      </c>
      <c r="J45" s="741"/>
      <c r="K45" s="741"/>
      <c r="L45" s="741"/>
      <c r="M45" s="741"/>
      <c r="N45" s="741"/>
      <c r="O45" s="741"/>
      <c r="P45" s="754"/>
      <c r="Q45" s="742"/>
    </row>
    <row r="46" spans="1:17" ht="14.4" customHeight="1" x14ac:dyDescent="0.3">
      <c r="A46" s="737" t="s">
        <v>4298</v>
      </c>
      <c r="B46" s="738" t="s">
        <v>4148</v>
      </c>
      <c r="C46" s="738" t="s">
        <v>4144</v>
      </c>
      <c r="D46" s="738" t="s">
        <v>4209</v>
      </c>
      <c r="E46" s="738" t="s">
        <v>4210</v>
      </c>
      <c r="F46" s="741">
        <v>11</v>
      </c>
      <c r="G46" s="741">
        <v>1254</v>
      </c>
      <c r="H46" s="741">
        <v>1.3062499999999999</v>
      </c>
      <c r="I46" s="741">
        <v>114</v>
      </c>
      <c r="J46" s="741">
        <v>8</v>
      </c>
      <c r="K46" s="741">
        <v>960</v>
      </c>
      <c r="L46" s="741">
        <v>1</v>
      </c>
      <c r="M46" s="741">
        <v>120</v>
      </c>
      <c r="N46" s="741">
        <v>2</v>
      </c>
      <c r="O46" s="741">
        <v>240</v>
      </c>
      <c r="P46" s="754">
        <v>0.25</v>
      </c>
      <c r="Q46" s="742">
        <v>120</v>
      </c>
    </row>
    <row r="47" spans="1:17" ht="14.4" customHeight="1" x14ac:dyDescent="0.3">
      <c r="A47" s="737" t="s">
        <v>4298</v>
      </c>
      <c r="B47" s="738" t="s">
        <v>4148</v>
      </c>
      <c r="C47" s="738" t="s">
        <v>4144</v>
      </c>
      <c r="D47" s="738" t="s">
        <v>4290</v>
      </c>
      <c r="E47" s="738" t="s">
        <v>4288</v>
      </c>
      <c r="F47" s="741">
        <v>3</v>
      </c>
      <c r="G47" s="741">
        <v>2211</v>
      </c>
      <c r="H47" s="741">
        <v>0.98926174496644292</v>
      </c>
      <c r="I47" s="741">
        <v>737</v>
      </c>
      <c r="J47" s="741">
        <v>3</v>
      </c>
      <c r="K47" s="741">
        <v>2235</v>
      </c>
      <c r="L47" s="741">
        <v>1</v>
      </c>
      <c r="M47" s="741">
        <v>745</v>
      </c>
      <c r="N47" s="741"/>
      <c r="O47" s="741"/>
      <c r="P47" s="754"/>
      <c r="Q47" s="742"/>
    </row>
    <row r="48" spans="1:17" ht="14.4" customHeight="1" x14ac:dyDescent="0.3">
      <c r="A48" s="737" t="s">
        <v>4298</v>
      </c>
      <c r="B48" s="738" t="s">
        <v>4148</v>
      </c>
      <c r="C48" s="738" t="s">
        <v>4144</v>
      </c>
      <c r="D48" s="738" t="s">
        <v>4291</v>
      </c>
      <c r="E48" s="738" t="s">
        <v>4292</v>
      </c>
      <c r="F48" s="741"/>
      <c r="G48" s="741"/>
      <c r="H48" s="741"/>
      <c r="I48" s="741"/>
      <c r="J48" s="741">
        <v>39</v>
      </c>
      <c r="K48" s="741">
        <v>21177</v>
      </c>
      <c r="L48" s="741">
        <v>1</v>
      </c>
      <c r="M48" s="741">
        <v>543</v>
      </c>
      <c r="N48" s="741">
        <v>11</v>
      </c>
      <c r="O48" s="741">
        <v>5973</v>
      </c>
      <c r="P48" s="754">
        <v>0.28205128205128205</v>
      </c>
      <c r="Q48" s="742">
        <v>543</v>
      </c>
    </row>
    <row r="49" spans="1:17" ht="14.4" customHeight="1" x14ac:dyDescent="0.3">
      <c r="A49" s="737" t="s">
        <v>4298</v>
      </c>
      <c r="B49" s="738" t="s">
        <v>4148</v>
      </c>
      <c r="C49" s="738" t="s">
        <v>4144</v>
      </c>
      <c r="D49" s="738" t="s">
        <v>4240</v>
      </c>
      <c r="E49" s="738" t="s">
        <v>4241</v>
      </c>
      <c r="F49" s="741">
        <v>12</v>
      </c>
      <c r="G49" s="741">
        <v>3588</v>
      </c>
      <c r="H49" s="741">
        <v>0.55653792461610052</v>
      </c>
      <c r="I49" s="741">
        <v>299</v>
      </c>
      <c r="J49" s="741">
        <v>21</v>
      </c>
      <c r="K49" s="741">
        <v>6447</v>
      </c>
      <c r="L49" s="741">
        <v>1</v>
      </c>
      <c r="M49" s="741">
        <v>307</v>
      </c>
      <c r="N49" s="741">
        <v>9</v>
      </c>
      <c r="O49" s="741">
        <v>2763</v>
      </c>
      <c r="P49" s="754">
        <v>0.42857142857142855</v>
      </c>
      <c r="Q49" s="742">
        <v>307</v>
      </c>
    </row>
    <row r="50" spans="1:17" ht="14.4" customHeight="1" x14ac:dyDescent="0.3">
      <c r="A50" s="737" t="s">
        <v>4298</v>
      </c>
      <c r="B50" s="738" t="s">
        <v>4148</v>
      </c>
      <c r="C50" s="738" t="s">
        <v>4144</v>
      </c>
      <c r="D50" s="738" t="s">
        <v>4250</v>
      </c>
      <c r="E50" s="738" t="s">
        <v>4237</v>
      </c>
      <c r="F50" s="741">
        <v>1</v>
      </c>
      <c r="G50" s="741">
        <v>174</v>
      </c>
      <c r="H50" s="741">
        <v>0.97752808988764039</v>
      </c>
      <c r="I50" s="741">
        <v>174</v>
      </c>
      <c r="J50" s="741">
        <v>1</v>
      </c>
      <c r="K50" s="741">
        <v>178</v>
      </c>
      <c r="L50" s="741">
        <v>1</v>
      </c>
      <c r="M50" s="741">
        <v>178</v>
      </c>
      <c r="N50" s="741"/>
      <c r="O50" s="741"/>
      <c r="P50" s="754"/>
      <c r="Q50" s="742"/>
    </row>
    <row r="51" spans="1:17" ht="14.4" customHeight="1" x14ac:dyDescent="0.3">
      <c r="A51" s="737" t="s">
        <v>4298</v>
      </c>
      <c r="B51" s="738" t="s">
        <v>4148</v>
      </c>
      <c r="C51" s="738" t="s">
        <v>4144</v>
      </c>
      <c r="D51" s="738" t="s">
        <v>4242</v>
      </c>
      <c r="E51" s="738" t="s">
        <v>4241</v>
      </c>
      <c r="F51" s="741">
        <v>29</v>
      </c>
      <c r="G51" s="741">
        <v>10759</v>
      </c>
      <c r="H51" s="741">
        <v>0.72597840755735488</v>
      </c>
      <c r="I51" s="741">
        <v>371</v>
      </c>
      <c r="J51" s="741">
        <v>39</v>
      </c>
      <c r="K51" s="741">
        <v>14820</v>
      </c>
      <c r="L51" s="741">
        <v>1</v>
      </c>
      <c r="M51" s="741">
        <v>380</v>
      </c>
      <c r="N51" s="741">
        <v>26</v>
      </c>
      <c r="O51" s="741">
        <v>9880</v>
      </c>
      <c r="P51" s="754">
        <v>0.66666666666666663</v>
      </c>
      <c r="Q51" s="742">
        <v>380</v>
      </c>
    </row>
    <row r="52" spans="1:17" ht="14.4" customHeight="1" x14ac:dyDescent="0.3">
      <c r="A52" s="737" t="s">
        <v>4298</v>
      </c>
      <c r="B52" s="738" t="s">
        <v>4148</v>
      </c>
      <c r="C52" s="738" t="s">
        <v>4144</v>
      </c>
      <c r="D52" s="738" t="s">
        <v>4251</v>
      </c>
      <c r="E52" s="738" t="s">
        <v>4235</v>
      </c>
      <c r="F52" s="741"/>
      <c r="G52" s="741"/>
      <c r="H52" s="741"/>
      <c r="I52" s="741"/>
      <c r="J52" s="741">
        <v>1</v>
      </c>
      <c r="K52" s="741">
        <v>352</v>
      </c>
      <c r="L52" s="741">
        <v>1</v>
      </c>
      <c r="M52" s="741">
        <v>352</v>
      </c>
      <c r="N52" s="741">
        <v>2</v>
      </c>
      <c r="O52" s="741">
        <v>706</v>
      </c>
      <c r="P52" s="754">
        <v>2.0056818181818183</v>
      </c>
      <c r="Q52" s="742">
        <v>353</v>
      </c>
    </row>
    <row r="53" spans="1:17" ht="14.4" customHeight="1" x14ac:dyDescent="0.3">
      <c r="A53" s="737" t="s">
        <v>4298</v>
      </c>
      <c r="B53" s="738" t="s">
        <v>4148</v>
      </c>
      <c r="C53" s="738" t="s">
        <v>4144</v>
      </c>
      <c r="D53" s="738" t="s">
        <v>4221</v>
      </c>
      <c r="E53" s="738" t="s">
        <v>4222</v>
      </c>
      <c r="F53" s="741"/>
      <c r="G53" s="741"/>
      <c r="H53" s="741"/>
      <c r="I53" s="741"/>
      <c r="J53" s="741">
        <v>1</v>
      </c>
      <c r="K53" s="741">
        <v>177</v>
      </c>
      <c r="L53" s="741">
        <v>1</v>
      </c>
      <c r="M53" s="741">
        <v>177</v>
      </c>
      <c r="N53" s="741"/>
      <c r="O53" s="741"/>
      <c r="P53" s="754"/>
      <c r="Q53" s="742"/>
    </row>
    <row r="54" spans="1:17" ht="14.4" customHeight="1" x14ac:dyDescent="0.3">
      <c r="A54" s="737" t="s">
        <v>4298</v>
      </c>
      <c r="B54" s="738" t="s">
        <v>4148</v>
      </c>
      <c r="C54" s="738" t="s">
        <v>4144</v>
      </c>
      <c r="D54" s="738" t="s">
        <v>4295</v>
      </c>
      <c r="E54" s="738" t="s">
        <v>4296</v>
      </c>
      <c r="F54" s="741">
        <v>1</v>
      </c>
      <c r="G54" s="741">
        <v>611</v>
      </c>
      <c r="H54" s="741">
        <v>0.9807383627608347</v>
      </c>
      <c r="I54" s="741">
        <v>611</v>
      </c>
      <c r="J54" s="741">
        <v>1</v>
      </c>
      <c r="K54" s="741">
        <v>623</v>
      </c>
      <c r="L54" s="741">
        <v>1</v>
      </c>
      <c r="M54" s="741">
        <v>623</v>
      </c>
      <c r="N54" s="741"/>
      <c r="O54" s="741"/>
      <c r="P54" s="754"/>
      <c r="Q54" s="742"/>
    </row>
    <row r="55" spans="1:17" ht="14.4" customHeight="1" x14ac:dyDescent="0.3">
      <c r="A55" s="737" t="s">
        <v>4298</v>
      </c>
      <c r="B55" s="738" t="s">
        <v>4148</v>
      </c>
      <c r="C55" s="738" t="s">
        <v>4144</v>
      </c>
      <c r="D55" s="738" t="s">
        <v>4297</v>
      </c>
      <c r="E55" s="738" t="s">
        <v>4296</v>
      </c>
      <c r="F55" s="741"/>
      <c r="G55" s="741"/>
      <c r="H55" s="741"/>
      <c r="I55" s="741"/>
      <c r="J55" s="741">
        <v>2</v>
      </c>
      <c r="K55" s="741">
        <v>1074</v>
      </c>
      <c r="L55" s="741">
        <v>1</v>
      </c>
      <c r="M55" s="741">
        <v>537</v>
      </c>
      <c r="N55" s="741">
        <v>1</v>
      </c>
      <c r="O55" s="741">
        <v>538</v>
      </c>
      <c r="P55" s="754">
        <v>0.5009310986964618</v>
      </c>
      <c r="Q55" s="742">
        <v>538</v>
      </c>
    </row>
    <row r="56" spans="1:17" ht="14.4" customHeight="1" x14ac:dyDescent="0.3">
      <c r="A56" s="737" t="s">
        <v>4301</v>
      </c>
      <c r="B56" s="738" t="s">
        <v>4148</v>
      </c>
      <c r="C56" s="738" t="s">
        <v>4144</v>
      </c>
      <c r="D56" s="738" t="s">
        <v>4193</v>
      </c>
      <c r="E56" s="738" t="s">
        <v>4194</v>
      </c>
      <c r="F56" s="741">
        <v>1</v>
      </c>
      <c r="G56" s="741">
        <v>35</v>
      </c>
      <c r="H56" s="741"/>
      <c r="I56" s="741">
        <v>35</v>
      </c>
      <c r="J56" s="741"/>
      <c r="K56" s="741"/>
      <c r="L56" s="741"/>
      <c r="M56" s="741"/>
      <c r="N56" s="741"/>
      <c r="O56" s="741"/>
      <c r="P56" s="754"/>
      <c r="Q56" s="742"/>
    </row>
    <row r="57" spans="1:17" ht="14.4" customHeight="1" x14ac:dyDescent="0.3">
      <c r="A57" s="737" t="s">
        <v>4301</v>
      </c>
      <c r="B57" s="738" t="s">
        <v>4148</v>
      </c>
      <c r="C57" s="738" t="s">
        <v>4144</v>
      </c>
      <c r="D57" s="738" t="s">
        <v>4199</v>
      </c>
      <c r="E57" s="738" t="s">
        <v>4200</v>
      </c>
      <c r="F57" s="741">
        <v>33</v>
      </c>
      <c r="G57" s="741">
        <v>7755</v>
      </c>
      <c r="H57" s="741">
        <v>1.5448207171314741</v>
      </c>
      <c r="I57" s="741">
        <v>235</v>
      </c>
      <c r="J57" s="741">
        <v>20</v>
      </c>
      <c r="K57" s="741">
        <v>5020</v>
      </c>
      <c r="L57" s="741">
        <v>1</v>
      </c>
      <c r="M57" s="741">
        <v>251</v>
      </c>
      <c r="N57" s="741">
        <v>32</v>
      </c>
      <c r="O57" s="741">
        <v>8032</v>
      </c>
      <c r="P57" s="754">
        <v>1.6</v>
      </c>
      <c r="Q57" s="742">
        <v>251</v>
      </c>
    </row>
    <row r="58" spans="1:17" ht="14.4" customHeight="1" x14ac:dyDescent="0.3">
      <c r="A58" s="737" t="s">
        <v>4301</v>
      </c>
      <c r="B58" s="738" t="s">
        <v>4148</v>
      </c>
      <c r="C58" s="738" t="s">
        <v>4144</v>
      </c>
      <c r="D58" s="738" t="s">
        <v>4225</v>
      </c>
      <c r="E58" s="738" t="s">
        <v>4226</v>
      </c>
      <c r="F58" s="741">
        <v>8</v>
      </c>
      <c r="G58" s="741">
        <v>944</v>
      </c>
      <c r="H58" s="741">
        <v>1.2486772486772486</v>
      </c>
      <c r="I58" s="741">
        <v>118</v>
      </c>
      <c r="J58" s="741">
        <v>6</v>
      </c>
      <c r="K58" s="741">
        <v>756</v>
      </c>
      <c r="L58" s="741">
        <v>1</v>
      </c>
      <c r="M58" s="741">
        <v>126</v>
      </c>
      <c r="N58" s="741">
        <v>12</v>
      </c>
      <c r="O58" s="741">
        <v>1512</v>
      </c>
      <c r="P58" s="754">
        <v>2</v>
      </c>
      <c r="Q58" s="742">
        <v>126</v>
      </c>
    </row>
    <row r="59" spans="1:17" ht="14.4" customHeight="1" x14ac:dyDescent="0.3">
      <c r="A59" s="737" t="s">
        <v>4301</v>
      </c>
      <c r="B59" s="738" t="s">
        <v>4148</v>
      </c>
      <c r="C59" s="738" t="s">
        <v>4144</v>
      </c>
      <c r="D59" s="738" t="s">
        <v>4227</v>
      </c>
      <c r="E59" s="738" t="s">
        <v>4228</v>
      </c>
      <c r="F59" s="741">
        <v>1</v>
      </c>
      <c r="G59" s="741">
        <v>323</v>
      </c>
      <c r="H59" s="741"/>
      <c r="I59" s="741">
        <v>323</v>
      </c>
      <c r="J59" s="741"/>
      <c r="K59" s="741"/>
      <c r="L59" s="741"/>
      <c r="M59" s="741"/>
      <c r="N59" s="741"/>
      <c r="O59" s="741"/>
      <c r="P59" s="754"/>
      <c r="Q59" s="742"/>
    </row>
    <row r="60" spans="1:17" ht="14.4" customHeight="1" x14ac:dyDescent="0.3">
      <c r="A60" s="737" t="s">
        <v>4301</v>
      </c>
      <c r="B60" s="738" t="s">
        <v>4148</v>
      </c>
      <c r="C60" s="738" t="s">
        <v>4144</v>
      </c>
      <c r="D60" s="738" t="s">
        <v>4229</v>
      </c>
      <c r="E60" s="738" t="s">
        <v>4230</v>
      </c>
      <c r="F60" s="741">
        <v>1</v>
      </c>
      <c r="G60" s="741">
        <v>487</v>
      </c>
      <c r="H60" s="741"/>
      <c r="I60" s="741">
        <v>487</v>
      </c>
      <c r="J60" s="741"/>
      <c r="K60" s="741"/>
      <c r="L60" s="741"/>
      <c r="M60" s="741"/>
      <c r="N60" s="741">
        <v>1</v>
      </c>
      <c r="O60" s="741">
        <v>495</v>
      </c>
      <c r="P60" s="754"/>
      <c r="Q60" s="742">
        <v>495</v>
      </c>
    </row>
    <row r="61" spans="1:17" ht="14.4" customHeight="1" x14ac:dyDescent="0.3">
      <c r="A61" s="737" t="s">
        <v>4301</v>
      </c>
      <c r="B61" s="738" t="s">
        <v>4148</v>
      </c>
      <c r="C61" s="738" t="s">
        <v>4144</v>
      </c>
      <c r="D61" s="738" t="s">
        <v>4231</v>
      </c>
      <c r="E61" s="738" t="s">
        <v>4230</v>
      </c>
      <c r="F61" s="741"/>
      <c r="G61" s="741"/>
      <c r="H61" s="741"/>
      <c r="I61" s="741"/>
      <c r="J61" s="741"/>
      <c r="K61" s="741"/>
      <c r="L61" s="741"/>
      <c r="M61" s="741"/>
      <c r="N61" s="741">
        <v>1</v>
      </c>
      <c r="O61" s="741">
        <v>568</v>
      </c>
      <c r="P61" s="754"/>
      <c r="Q61" s="742">
        <v>568</v>
      </c>
    </row>
    <row r="62" spans="1:17" ht="14.4" customHeight="1" x14ac:dyDescent="0.3">
      <c r="A62" s="737" t="s">
        <v>4301</v>
      </c>
      <c r="B62" s="738" t="s">
        <v>4148</v>
      </c>
      <c r="C62" s="738" t="s">
        <v>4144</v>
      </c>
      <c r="D62" s="738" t="s">
        <v>4232</v>
      </c>
      <c r="E62" s="738" t="s">
        <v>4233</v>
      </c>
      <c r="F62" s="741"/>
      <c r="G62" s="741"/>
      <c r="H62" s="741"/>
      <c r="I62" s="741"/>
      <c r="J62" s="741">
        <v>2</v>
      </c>
      <c r="K62" s="741">
        <v>1522</v>
      </c>
      <c r="L62" s="741">
        <v>1</v>
      </c>
      <c r="M62" s="741">
        <v>761</v>
      </c>
      <c r="N62" s="741"/>
      <c r="O62" s="741"/>
      <c r="P62" s="754"/>
      <c r="Q62" s="742"/>
    </row>
    <row r="63" spans="1:17" ht="14.4" customHeight="1" x14ac:dyDescent="0.3">
      <c r="A63" s="737" t="s">
        <v>4301</v>
      </c>
      <c r="B63" s="738" t="s">
        <v>4148</v>
      </c>
      <c r="C63" s="738" t="s">
        <v>4144</v>
      </c>
      <c r="D63" s="738" t="s">
        <v>4234</v>
      </c>
      <c r="E63" s="738" t="s">
        <v>4235</v>
      </c>
      <c r="F63" s="741"/>
      <c r="G63" s="741"/>
      <c r="H63" s="741"/>
      <c r="I63" s="741"/>
      <c r="J63" s="741">
        <v>1</v>
      </c>
      <c r="K63" s="741">
        <v>462</v>
      </c>
      <c r="L63" s="741">
        <v>1</v>
      </c>
      <c r="M63" s="741">
        <v>462</v>
      </c>
      <c r="N63" s="741"/>
      <c r="O63" s="741"/>
      <c r="P63" s="754"/>
      <c r="Q63" s="742"/>
    </row>
    <row r="64" spans="1:17" ht="14.4" customHeight="1" x14ac:dyDescent="0.3">
      <c r="A64" s="737" t="s">
        <v>4301</v>
      </c>
      <c r="B64" s="738" t="s">
        <v>4148</v>
      </c>
      <c r="C64" s="738" t="s">
        <v>4144</v>
      </c>
      <c r="D64" s="738" t="s">
        <v>4203</v>
      </c>
      <c r="E64" s="738" t="s">
        <v>4204</v>
      </c>
      <c r="F64" s="741">
        <v>2</v>
      </c>
      <c r="G64" s="741">
        <v>662</v>
      </c>
      <c r="H64" s="741">
        <v>1.8700564971751412</v>
      </c>
      <c r="I64" s="741">
        <v>331</v>
      </c>
      <c r="J64" s="741">
        <v>1</v>
      </c>
      <c r="K64" s="741">
        <v>354</v>
      </c>
      <c r="L64" s="741">
        <v>1</v>
      </c>
      <c r="M64" s="741">
        <v>354</v>
      </c>
      <c r="N64" s="741">
        <v>2</v>
      </c>
      <c r="O64" s="741">
        <v>710</v>
      </c>
      <c r="P64" s="754">
        <v>2.0056497175141241</v>
      </c>
      <c r="Q64" s="742">
        <v>355</v>
      </c>
    </row>
    <row r="65" spans="1:17" ht="14.4" customHeight="1" x14ac:dyDescent="0.3">
      <c r="A65" s="737" t="s">
        <v>4301</v>
      </c>
      <c r="B65" s="738" t="s">
        <v>4148</v>
      </c>
      <c r="C65" s="738" t="s">
        <v>4144</v>
      </c>
      <c r="D65" s="738" t="s">
        <v>4238</v>
      </c>
      <c r="E65" s="738" t="s">
        <v>4239</v>
      </c>
      <c r="F65" s="741">
        <v>3</v>
      </c>
      <c r="G65" s="741">
        <v>255</v>
      </c>
      <c r="H65" s="741">
        <v>1.5</v>
      </c>
      <c r="I65" s="741">
        <v>85</v>
      </c>
      <c r="J65" s="741">
        <v>2</v>
      </c>
      <c r="K65" s="741">
        <v>170</v>
      </c>
      <c r="L65" s="741">
        <v>1</v>
      </c>
      <c r="M65" s="741">
        <v>85</v>
      </c>
      <c r="N65" s="741"/>
      <c r="O65" s="741"/>
      <c r="P65" s="754"/>
      <c r="Q65" s="742"/>
    </row>
    <row r="66" spans="1:17" ht="14.4" customHeight="1" x14ac:dyDescent="0.3">
      <c r="A66" s="737" t="s">
        <v>4301</v>
      </c>
      <c r="B66" s="738" t="s">
        <v>4148</v>
      </c>
      <c r="C66" s="738" t="s">
        <v>4144</v>
      </c>
      <c r="D66" s="738" t="s">
        <v>4209</v>
      </c>
      <c r="E66" s="738" t="s">
        <v>4210</v>
      </c>
      <c r="F66" s="741"/>
      <c r="G66" s="741"/>
      <c r="H66" s="741"/>
      <c r="I66" s="741"/>
      <c r="J66" s="741"/>
      <c r="K66" s="741"/>
      <c r="L66" s="741"/>
      <c r="M66" s="741"/>
      <c r="N66" s="741">
        <v>3</v>
      </c>
      <c r="O66" s="741">
        <v>360</v>
      </c>
      <c r="P66" s="754"/>
      <c r="Q66" s="742">
        <v>120</v>
      </c>
    </row>
    <row r="67" spans="1:17" ht="14.4" customHeight="1" x14ac:dyDescent="0.3">
      <c r="A67" s="737" t="s">
        <v>4301</v>
      </c>
      <c r="B67" s="738" t="s">
        <v>4148</v>
      </c>
      <c r="C67" s="738" t="s">
        <v>4144</v>
      </c>
      <c r="D67" s="738" t="s">
        <v>4290</v>
      </c>
      <c r="E67" s="738" t="s">
        <v>4288</v>
      </c>
      <c r="F67" s="741">
        <v>3</v>
      </c>
      <c r="G67" s="741">
        <v>2211</v>
      </c>
      <c r="H67" s="741"/>
      <c r="I67" s="741">
        <v>737</v>
      </c>
      <c r="J67" s="741"/>
      <c r="K67" s="741"/>
      <c r="L67" s="741"/>
      <c r="M67" s="741"/>
      <c r="N67" s="741"/>
      <c r="O67" s="741"/>
      <c r="P67" s="754"/>
      <c r="Q67" s="742"/>
    </row>
    <row r="68" spans="1:17" ht="14.4" customHeight="1" x14ac:dyDescent="0.3">
      <c r="A68" s="737" t="s">
        <v>4301</v>
      </c>
      <c r="B68" s="738" t="s">
        <v>4148</v>
      </c>
      <c r="C68" s="738" t="s">
        <v>4144</v>
      </c>
      <c r="D68" s="738" t="s">
        <v>4291</v>
      </c>
      <c r="E68" s="738" t="s">
        <v>4292</v>
      </c>
      <c r="F68" s="741">
        <v>6</v>
      </c>
      <c r="G68" s="741">
        <v>3162</v>
      </c>
      <c r="H68" s="741"/>
      <c r="I68" s="741">
        <v>527</v>
      </c>
      <c r="J68" s="741"/>
      <c r="K68" s="741"/>
      <c r="L68" s="741"/>
      <c r="M68" s="741"/>
      <c r="N68" s="741"/>
      <c r="O68" s="741"/>
      <c r="P68" s="754"/>
      <c r="Q68" s="742"/>
    </row>
    <row r="69" spans="1:17" ht="14.4" customHeight="1" x14ac:dyDescent="0.3">
      <c r="A69" s="737" t="s">
        <v>4301</v>
      </c>
      <c r="B69" s="738" t="s">
        <v>4148</v>
      </c>
      <c r="C69" s="738" t="s">
        <v>4144</v>
      </c>
      <c r="D69" s="738" t="s">
        <v>4240</v>
      </c>
      <c r="E69" s="738" t="s">
        <v>4241</v>
      </c>
      <c r="F69" s="741">
        <v>4</v>
      </c>
      <c r="G69" s="741">
        <v>1196</v>
      </c>
      <c r="H69" s="741">
        <v>1.9478827361563518</v>
      </c>
      <c r="I69" s="741">
        <v>299</v>
      </c>
      <c r="J69" s="741">
        <v>2</v>
      </c>
      <c r="K69" s="741">
        <v>614</v>
      </c>
      <c r="L69" s="741">
        <v>1</v>
      </c>
      <c r="M69" s="741">
        <v>307</v>
      </c>
      <c r="N69" s="741">
        <v>1</v>
      </c>
      <c r="O69" s="741">
        <v>307</v>
      </c>
      <c r="P69" s="754">
        <v>0.5</v>
      </c>
      <c r="Q69" s="742">
        <v>307</v>
      </c>
    </row>
    <row r="70" spans="1:17" ht="14.4" customHeight="1" x14ac:dyDescent="0.3">
      <c r="A70" s="737" t="s">
        <v>4301</v>
      </c>
      <c r="B70" s="738" t="s">
        <v>4148</v>
      </c>
      <c r="C70" s="738" t="s">
        <v>4144</v>
      </c>
      <c r="D70" s="738" t="s">
        <v>4250</v>
      </c>
      <c r="E70" s="738" t="s">
        <v>4237</v>
      </c>
      <c r="F70" s="741">
        <v>1</v>
      </c>
      <c r="G70" s="741">
        <v>174</v>
      </c>
      <c r="H70" s="741"/>
      <c r="I70" s="741">
        <v>174</v>
      </c>
      <c r="J70" s="741"/>
      <c r="K70" s="741"/>
      <c r="L70" s="741"/>
      <c r="M70" s="741"/>
      <c r="N70" s="741"/>
      <c r="O70" s="741"/>
      <c r="P70" s="754"/>
      <c r="Q70" s="742"/>
    </row>
    <row r="71" spans="1:17" ht="14.4" customHeight="1" x14ac:dyDescent="0.3">
      <c r="A71" s="737" t="s">
        <v>4301</v>
      </c>
      <c r="B71" s="738" t="s">
        <v>4148</v>
      </c>
      <c r="C71" s="738" t="s">
        <v>4144</v>
      </c>
      <c r="D71" s="738" t="s">
        <v>4242</v>
      </c>
      <c r="E71" s="738" t="s">
        <v>4241</v>
      </c>
      <c r="F71" s="741">
        <v>6</v>
      </c>
      <c r="G71" s="741">
        <v>2226</v>
      </c>
      <c r="H71" s="741"/>
      <c r="I71" s="741">
        <v>371</v>
      </c>
      <c r="J71" s="741"/>
      <c r="K71" s="741"/>
      <c r="L71" s="741"/>
      <c r="M71" s="741"/>
      <c r="N71" s="741">
        <v>1</v>
      </c>
      <c r="O71" s="741">
        <v>380</v>
      </c>
      <c r="P71" s="754"/>
      <c r="Q71" s="742">
        <v>380</v>
      </c>
    </row>
    <row r="72" spans="1:17" ht="14.4" customHeight="1" x14ac:dyDescent="0.3">
      <c r="A72" s="737" t="s">
        <v>4301</v>
      </c>
      <c r="B72" s="738" t="s">
        <v>4148</v>
      </c>
      <c r="C72" s="738" t="s">
        <v>4144</v>
      </c>
      <c r="D72" s="738" t="s">
        <v>4295</v>
      </c>
      <c r="E72" s="738" t="s">
        <v>4296</v>
      </c>
      <c r="F72" s="741"/>
      <c r="G72" s="741"/>
      <c r="H72" s="741"/>
      <c r="I72" s="741"/>
      <c r="J72" s="741">
        <v>1</v>
      </c>
      <c r="K72" s="741">
        <v>623</v>
      </c>
      <c r="L72" s="741">
        <v>1</v>
      </c>
      <c r="M72" s="741">
        <v>623</v>
      </c>
      <c r="N72" s="741">
        <v>1</v>
      </c>
      <c r="O72" s="741">
        <v>624</v>
      </c>
      <c r="P72" s="754">
        <v>1.0016051364365972</v>
      </c>
      <c r="Q72" s="742">
        <v>624</v>
      </c>
    </row>
    <row r="73" spans="1:17" ht="14.4" customHeight="1" x14ac:dyDescent="0.3">
      <c r="A73" s="737" t="s">
        <v>4301</v>
      </c>
      <c r="B73" s="738" t="s">
        <v>4148</v>
      </c>
      <c r="C73" s="738" t="s">
        <v>4144</v>
      </c>
      <c r="D73" s="738" t="s">
        <v>4297</v>
      </c>
      <c r="E73" s="738" t="s">
        <v>4296</v>
      </c>
      <c r="F73" s="741"/>
      <c r="G73" s="741"/>
      <c r="H73" s="741"/>
      <c r="I73" s="741"/>
      <c r="J73" s="741">
        <v>1</v>
      </c>
      <c r="K73" s="741">
        <v>537</v>
      </c>
      <c r="L73" s="741">
        <v>1</v>
      </c>
      <c r="M73" s="741">
        <v>537</v>
      </c>
      <c r="N73" s="741"/>
      <c r="O73" s="741"/>
      <c r="P73" s="754"/>
      <c r="Q73" s="742"/>
    </row>
    <row r="74" spans="1:17" ht="14.4" customHeight="1" x14ac:dyDescent="0.3">
      <c r="A74" s="737" t="s">
        <v>4302</v>
      </c>
      <c r="B74" s="738" t="s">
        <v>4148</v>
      </c>
      <c r="C74" s="738" t="s">
        <v>4178</v>
      </c>
      <c r="D74" s="738" t="s">
        <v>4303</v>
      </c>
      <c r="E74" s="738" t="s">
        <v>4304</v>
      </c>
      <c r="F74" s="741">
        <v>30</v>
      </c>
      <c r="G74" s="741">
        <v>69300</v>
      </c>
      <c r="H74" s="741">
        <v>1.9815059445178338</v>
      </c>
      <c r="I74" s="741">
        <v>2310</v>
      </c>
      <c r="J74" s="741">
        <v>15.139999999999997</v>
      </c>
      <c r="K74" s="741">
        <v>34973.399999999994</v>
      </c>
      <c r="L74" s="741">
        <v>1</v>
      </c>
      <c r="M74" s="741">
        <v>2310</v>
      </c>
      <c r="N74" s="741">
        <v>24</v>
      </c>
      <c r="O74" s="741">
        <v>55440</v>
      </c>
      <c r="P74" s="754">
        <v>1.5852047556142672</v>
      </c>
      <c r="Q74" s="742">
        <v>2310</v>
      </c>
    </row>
    <row r="75" spans="1:17" ht="14.4" customHeight="1" x14ac:dyDescent="0.3">
      <c r="A75" s="737" t="s">
        <v>4302</v>
      </c>
      <c r="B75" s="738" t="s">
        <v>4148</v>
      </c>
      <c r="C75" s="738" t="s">
        <v>4178</v>
      </c>
      <c r="D75" s="738" t="s">
        <v>4305</v>
      </c>
      <c r="E75" s="738" t="s">
        <v>4306</v>
      </c>
      <c r="F75" s="741">
        <v>11</v>
      </c>
      <c r="G75" s="741">
        <v>25410</v>
      </c>
      <c r="H75" s="741">
        <v>2.7027027027027026</v>
      </c>
      <c r="I75" s="741">
        <v>2310</v>
      </c>
      <c r="J75" s="741">
        <v>4.0699999999999994</v>
      </c>
      <c r="K75" s="741">
        <v>9401.7000000000007</v>
      </c>
      <c r="L75" s="741">
        <v>1</v>
      </c>
      <c r="M75" s="741">
        <v>2310.0000000000005</v>
      </c>
      <c r="N75" s="741">
        <v>12</v>
      </c>
      <c r="O75" s="741">
        <v>27720</v>
      </c>
      <c r="P75" s="754">
        <v>2.9484029484029484</v>
      </c>
      <c r="Q75" s="742">
        <v>2310</v>
      </c>
    </row>
    <row r="76" spans="1:17" ht="14.4" customHeight="1" x14ac:dyDescent="0.3">
      <c r="A76" s="737" t="s">
        <v>4302</v>
      </c>
      <c r="B76" s="738" t="s">
        <v>4148</v>
      </c>
      <c r="C76" s="738" t="s">
        <v>4178</v>
      </c>
      <c r="D76" s="738" t="s">
        <v>4280</v>
      </c>
      <c r="E76" s="738" t="s">
        <v>4281</v>
      </c>
      <c r="F76" s="741">
        <v>172</v>
      </c>
      <c r="G76" s="741">
        <v>155617</v>
      </c>
      <c r="H76" s="741">
        <v>1.1621621621621621</v>
      </c>
      <c r="I76" s="741">
        <v>904.75</v>
      </c>
      <c r="J76" s="741">
        <v>148</v>
      </c>
      <c r="K76" s="741">
        <v>133903</v>
      </c>
      <c r="L76" s="741">
        <v>1</v>
      </c>
      <c r="M76" s="741">
        <v>904.75</v>
      </c>
      <c r="N76" s="741">
        <v>173</v>
      </c>
      <c r="O76" s="741">
        <v>156521.75</v>
      </c>
      <c r="P76" s="754">
        <v>1.1689189189189189</v>
      </c>
      <c r="Q76" s="742">
        <v>904.75</v>
      </c>
    </row>
    <row r="77" spans="1:17" ht="14.4" customHeight="1" x14ac:dyDescent="0.3">
      <c r="A77" s="737" t="s">
        <v>4302</v>
      </c>
      <c r="B77" s="738" t="s">
        <v>4148</v>
      </c>
      <c r="C77" s="738" t="s">
        <v>4178</v>
      </c>
      <c r="D77" s="738" t="s">
        <v>4181</v>
      </c>
      <c r="E77" s="738" t="s">
        <v>4182</v>
      </c>
      <c r="F77" s="741"/>
      <c r="G77" s="741"/>
      <c r="H77" s="741"/>
      <c r="I77" s="741"/>
      <c r="J77" s="741">
        <v>3.02</v>
      </c>
      <c r="K77" s="741">
        <v>732.77</v>
      </c>
      <c r="L77" s="741">
        <v>1</v>
      </c>
      <c r="M77" s="741">
        <v>242.63907284768212</v>
      </c>
      <c r="N77" s="741">
        <v>5</v>
      </c>
      <c r="O77" s="741">
        <v>1213.1999999999998</v>
      </c>
      <c r="P77" s="754">
        <v>1.6556354654257133</v>
      </c>
      <c r="Q77" s="742">
        <v>242.63999999999996</v>
      </c>
    </row>
    <row r="78" spans="1:17" ht="14.4" customHeight="1" x14ac:dyDescent="0.3">
      <c r="A78" s="737" t="s">
        <v>4302</v>
      </c>
      <c r="B78" s="738" t="s">
        <v>4148</v>
      </c>
      <c r="C78" s="738" t="s">
        <v>4178</v>
      </c>
      <c r="D78" s="738" t="s">
        <v>4183</v>
      </c>
      <c r="E78" s="738" t="s">
        <v>4184</v>
      </c>
      <c r="F78" s="741"/>
      <c r="G78" s="741"/>
      <c r="H78" s="741"/>
      <c r="I78" s="741"/>
      <c r="J78" s="741">
        <v>1</v>
      </c>
      <c r="K78" s="741">
        <v>242.64</v>
      </c>
      <c r="L78" s="741">
        <v>1</v>
      </c>
      <c r="M78" s="741">
        <v>242.64</v>
      </c>
      <c r="N78" s="741">
        <v>1</v>
      </c>
      <c r="O78" s="741">
        <v>242.64</v>
      </c>
      <c r="P78" s="754">
        <v>1</v>
      </c>
      <c r="Q78" s="742">
        <v>242.64</v>
      </c>
    </row>
    <row r="79" spans="1:17" ht="14.4" customHeight="1" x14ac:dyDescent="0.3">
      <c r="A79" s="737" t="s">
        <v>4302</v>
      </c>
      <c r="B79" s="738" t="s">
        <v>4148</v>
      </c>
      <c r="C79" s="738" t="s">
        <v>4178</v>
      </c>
      <c r="D79" s="738" t="s">
        <v>4307</v>
      </c>
      <c r="E79" s="738" t="s">
        <v>4308</v>
      </c>
      <c r="F79" s="741"/>
      <c r="G79" s="741"/>
      <c r="H79" s="741"/>
      <c r="I79" s="741"/>
      <c r="J79" s="741"/>
      <c r="K79" s="741"/>
      <c r="L79" s="741"/>
      <c r="M79" s="741"/>
      <c r="N79" s="741">
        <v>1</v>
      </c>
      <c r="O79" s="741">
        <v>92</v>
      </c>
      <c r="P79" s="754"/>
      <c r="Q79" s="742">
        <v>92</v>
      </c>
    </row>
    <row r="80" spans="1:17" ht="14.4" customHeight="1" x14ac:dyDescent="0.3">
      <c r="A80" s="737" t="s">
        <v>4302</v>
      </c>
      <c r="B80" s="738" t="s">
        <v>4148</v>
      </c>
      <c r="C80" s="738" t="s">
        <v>4178</v>
      </c>
      <c r="D80" s="738" t="s">
        <v>4309</v>
      </c>
      <c r="E80" s="738" t="s">
        <v>4310</v>
      </c>
      <c r="F80" s="741"/>
      <c r="G80" s="741"/>
      <c r="H80" s="741"/>
      <c r="I80" s="741"/>
      <c r="J80" s="741"/>
      <c r="K80" s="741"/>
      <c r="L80" s="741"/>
      <c r="M80" s="741"/>
      <c r="N80" s="741">
        <v>1</v>
      </c>
      <c r="O80" s="741">
        <v>2971.25</v>
      </c>
      <c r="P80" s="754"/>
      <c r="Q80" s="742">
        <v>2971.25</v>
      </c>
    </row>
    <row r="81" spans="1:17" ht="14.4" customHeight="1" x14ac:dyDescent="0.3">
      <c r="A81" s="737" t="s">
        <v>4302</v>
      </c>
      <c r="B81" s="738" t="s">
        <v>4148</v>
      </c>
      <c r="C81" s="738" t="s">
        <v>4144</v>
      </c>
      <c r="D81" s="738" t="s">
        <v>4282</v>
      </c>
      <c r="E81" s="738" t="s">
        <v>4283</v>
      </c>
      <c r="F81" s="741">
        <v>12</v>
      </c>
      <c r="G81" s="741">
        <v>2268</v>
      </c>
      <c r="H81" s="741">
        <v>3.8769230769230769</v>
      </c>
      <c r="I81" s="741">
        <v>189</v>
      </c>
      <c r="J81" s="741">
        <v>3</v>
      </c>
      <c r="K81" s="741">
        <v>585</v>
      </c>
      <c r="L81" s="741">
        <v>1</v>
      </c>
      <c r="M81" s="741">
        <v>195</v>
      </c>
      <c r="N81" s="741">
        <v>3</v>
      </c>
      <c r="O81" s="741">
        <v>588</v>
      </c>
      <c r="P81" s="754">
        <v>1.0051282051282051</v>
      </c>
      <c r="Q81" s="742">
        <v>196</v>
      </c>
    </row>
    <row r="82" spans="1:17" ht="14.4" customHeight="1" x14ac:dyDescent="0.3">
      <c r="A82" s="737" t="s">
        <v>4302</v>
      </c>
      <c r="B82" s="738" t="s">
        <v>4148</v>
      </c>
      <c r="C82" s="738" t="s">
        <v>4144</v>
      </c>
      <c r="D82" s="738" t="s">
        <v>4284</v>
      </c>
      <c r="E82" s="738" t="s">
        <v>4285</v>
      </c>
      <c r="F82" s="741"/>
      <c r="G82" s="741"/>
      <c r="H82" s="741"/>
      <c r="I82" s="741"/>
      <c r="J82" s="741"/>
      <c r="K82" s="741"/>
      <c r="L82" s="741"/>
      <c r="M82" s="741"/>
      <c r="N82" s="741">
        <v>3</v>
      </c>
      <c r="O82" s="741">
        <v>3477</v>
      </c>
      <c r="P82" s="754"/>
      <c r="Q82" s="742">
        <v>1159</v>
      </c>
    </row>
    <row r="83" spans="1:17" ht="14.4" customHeight="1" x14ac:dyDescent="0.3">
      <c r="A83" s="737" t="s">
        <v>4302</v>
      </c>
      <c r="B83" s="738" t="s">
        <v>4148</v>
      </c>
      <c r="C83" s="738" t="s">
        <v>4144</v>
      </c>
      <c r="D83" s="738" t="s">
        <v>4193</v>
      </c>
      <c r="E83" s="738" t="s">
        <v>4194</v>
      </c>
      <c r="F83" s="741">
        <v>3</v>
      </c>
      <c r="G83" s="741">
        <v>105</v>
      </c>
      <c r="H83" s="741">
        <v>2.8378378378378377</v>
      </c>
      <c r="I83" s="741">
        <v>35</v>
      </c>
      <c r="J83" s="741">
        <v>1</v>
      </c>
      <c r="K83" s="741">
        <v>37</v>
      </c>
      <c r="L83" s="741">
        <v>1</v>
      </c>
      <c r="M83" s="741">
        <v>37</v>
      </c>
      <c r="N83" s="741">
        <v>3</v>
      </c>
      <c r="O83" s="741">
        <v>111</v>
      </c>
      <c r="P83" s="754">
        <v>3</v>
      </c>
      <c r="Q83" s="742">
        <v>37</v>
      </c>
    </row>
    <row r="84" spans="1:17" ht="14.4" customHeight="1" x14ac:dyDescent="0.3">
      <c r="A84" s="737" t="s">
        <v>4302</v>
      </c>
      <c r="B84" s="738" t="s">
        <v>4148</v>
      </c>
      <c r="C84" s="738" t="s">
        <v>4144</v>
      </c>
      <c r="D84" s="738" t="s">
        <v>4199</v>
      </c>
      <c r="E84" s="738" t="s">
        <v>4200</v>
      </c>
      <c r="F84" s="741">
        <v>1063</v>
      </c>
      <c r="G84" s="741">
        <v>249805</v>
      </c>
      <c r="H84" s="741">
        <v>0.8266105015155325</v>
      </c>
      <c r="I84" s="741">
        <v>235</v>
      </c>
      <c r="J84" s="741">
        <v>1204</v>
      </c>
      <c r="K84" s="741">
        <v>302204</v>
      </c>
      <c r="L84" s="741">
        <v>1</v>
      </c>
      <c r="M84" s="741">
        <v>251</v>
      </c>
      <c r="N84" s="741">
        <v>1172</v>
      </c>
      <c r="O84" s="741">
        <v>294172</v>
      </c>
      <c r="P84" s="754">
        <v>0.97342192691029905</v>
      </c>
      <c r="Q84" s="742">
        <v>251</v>
      </c>
    </row>
    <row r="85" spans="1:17" ht="14.4" customHeight="1" x14ac:dyDescent="0.3">
      <c r="A85" s="737" t="s">
        <v>4302</v>
      </c>
      <c r="B85" s="738" t="s">
        <v>4148</v>
      </c>
      <c r="C85" s="738" t="s">
        <v>4144</v>
      </c>
      <c r="D85" s="738" t="s">
        <v>4225</v>
      </c>
      <c r="E85" s="738" t="s">
        <v>4226</v>
      </c>
      <c r="F85" s="741">
        <v>1567</v>
      </c>
      <c r="G85" s="741">
        <v>184906</v>
      </c>
      <c r="H85" s="741">
        <v>0.80060443890231126</v>
      </c>
      <c r="I85" s="741">
        <v>118</v>
      </c>
      <c r="J85" s="741">
        <v>1833</v>
      </c>
      <c r="K85" s="741">
        <v>230958</v>
      </c>
      <c r="L85" s="741">
        <v>1</v>
      </c>
      <c r="M85" s="741">
        <v>126</v>
      </c>
      <c r="N85" s="741">
        <v>1754</v>
      </c>
      <c r="O85" s="741">
        <v>221004</v>
      </c>
      <c r="P85" s="754">
        <v>0.95690125477359522</v>
      </c>
      <c r="Q85" s="742">
        <v>126</v>
      </c>
    </row>
    <row r="86" spans="1:17" ht="14.4" customHeight="1" x14ac:dyDescent="0.3">
      <c r="A86" s="737" t="s">
        <v>4302</v>
      </c>
      <c r="B86" s="738" t="s">
        <v>4148</v>
      </c>
      <c r="C86" s="738" t="s">
        <v>4144</v>
      </c>
      <c r="D86" s="738" t="s">
        <v>4229</v>
      </c>
      <c r="E86" s="738" t="s">
        <v>4230</v>
      </c>
      <c r="F86" s="741">
        <v>3</v>
      </c>
      <c r="G86" s="741">
        <v>1461</v>
      </c>
      <c r="H86" s="741">
        <v>1.4757575757575758</v>
      </c>
      <c r="I86" s="741">
        <v>487</v>
      </c>
      <c r="J86" s="741">
        <v>2</v>
      </c>
      <c r="K86" s="741">
        <v>990</v>
      </c>
      <c r="L86" s="741">
        <v>1</v>
      </c>
      <c r="M86" s="741">
        <v>495</v>
      </c>
      <c r="N86" s="741"/>
      <c r="O86" s="741"/>
      <c r="P86" s="754"/>
      <c r="Q86" s="742"/>
    </row>
    <row r="87" spans="1:17" ht="14.4" customHeight="1" x14ac:dyDescent="0.3">
      <c r="A87" s="737" t="s">
        <v>4302</v>
      </c>
      <c r="B87" s="738" t="s">
        <v>4148</v>
      </c>
      <c r="C87" s="738" t="s">
        <v>4144</v>
      </c>
      <c r="D87" s="738" t="s">
        <v>4286</v>
      </c>
      <c r="E87" s="738" t="s">
        <v>4233</v>
      </c>
      <c r="F87" s="741">
        <v>23</v>
      </c>
      <c r="G87" s="741">
        <v>15640</v>
      </c>
      <c r="H87" s="741">
        <v>7.5775193798449614</v>
      </c>
      <c r="I87" s="741">
        <v>680</v>
      </c>
      <c r="J87" s="741">
        <v>3</v>
      </c>
      <c r="K87" s="741">
        <v>2064</v>
      </c>
      <c r="L87" s="741">
        <v>1</v>
      </c>
      <c r="M87" s="741">
        <v>688</v>
      </c>
      <c r="N87" s="741">
        <v>6</v>
      </c>
      <c r="O87" s="741">
        <v>4128</v>
      </c>
      <c r="P87" s="754">
        <v>2</v>
      </c>
      <c r="Q87" s="742">
        <v>688</v>
      </c>
    </row>
    <row r="88" spans="1:17" ht="14.4" customHeight="1" x14ac:dyDescent="0.3">
      <c r="A88" s="737" t="s">
        <v>4302</v>
      </c>
      <c r="B88" s="738" t="s">
        <v>4148</v>
      </c>
      <c r="C88" s="738" t="s">
        <v>4144</v>
      </c>
      <c r="D88" s="738" t="s">
        <v>4231</v>
      </c>
      <c r="E88" s="738" t="s">
        <v>4230</v>
      </c>
      <c r="F88" s="741">
        <v>34</v>
      </c>
      <c r="G88" s="741">
        <v>19006</v>
      </c>
      <c r="H88" s="741">
        <v>0.55768779342723007</v>
      </c>
      <c r="I88" s="741">
        <v>559</v>
      </c>
      <c r="J88" s="741">
        <v>60</v>
      </c>
      <c r="K88" s="741">
        <v>34080</v>
      </c>
      <c r="L88" s="741">
        <v>1</v>
      </c>
      <c r="M88" s="741">
        <v>568</v>
      </c>
      <c r="N88" s="741">
        <v>23</v>
      </c>
      <c r="O88" s="741">
        <v>13064</v>
      </c>
      <c r="P88" s="754">
        <v>0.38333333333333336</v>
      </c>
      <c r="Q88" s="742">
        <v>568</v>
      </c>
    </row>
    <row r="89" spans="1:17" ht="14.4" customHeight="1" x14ac:dyDescent="0.3">
      <c r="A89" s="737" t="s">
        <v>4302</v>
      </c>
      <c r="B89" s="738" t="s">
        <v>4148</v>
      </c>
      <c r="C89" s="738" t="s">
        <v>4144</v>
      </c>
      <c r="D89" s="738" t="s">
        <v>4232</v>
      </c>
      <c r="E89" s="738" t="s">
        <v>4233</v>
      </c>
      <c r="F89" s="741">
        <v>181</v>
      </c>
      <c r="G89" s="741">
        <v>136112</v>
      </c>
      <c r="H89" s="741">
        <v>1.1178712220762155</v>
      </c>
      <c r="I89" s="741">
        <v>752</v>
      </c>
      <c r="J89" s="741">
        <v>160</v>
      </c>
      <c r="K89" s="741">
        <v>121760</v>
      </c>
      <c r="L89" s="741">
        <v>1</v>
      </c>
      <c r="M89" s="741">
        <v>761</v>
      </c>
      <c r="N89" s="741">
        <v>173</v>
      </c>
      <c r="O89" s="741">
        <v>131653</v>
      </c>
      <c r="P89" s="754">
        <v>1.08125</v>
      </c>
      <c r="Q89" s="742">
        <v>761</v>
      </c>
    </row>
    <row r="90" spans="1:17" ht="14.4" customHeight="1" x14ac:dyDescent="0.3">
      <c r="A90" s="737" t="s">
        <v>4302</v>
      </c>
      <c r="B90" s="738" t="s">
        <v>4148</v>
      </c>
      <c r="C90" s="738" t="s">
        <v>4144</v>
      </c>
      <c r="D90" s="738" t="s">
        <v>4287</v>
      </c>
      <c r="E90" s="738" t="s">
        <v>4288</v>
      </c>
      <c r="F90" s="741">
        <v>1701</v>
      </c>
      <c r="G90" s="741">
        <v>1376109</v>
      </c>
      <c r="H90" s="741">
        <v>0.80569197369530399</v>
      </c>
      <c r="I90" s="741">
        <v>809</v>
      </c>
      <c r="J90" s="741">
        <v>2088</v>
      </c>
      <c r="K90" s="741">
        <v>1707984</v>
      </c>
      <c r="L90" s="741">
        <v>1</v>
      </c>
      <c r="M90" s="741">
        <v>818</v>
      </c>
      <c r="N90" s="741">
        <v>1978</v>
      </c>
      <c r="O90" s="741">
        <v>1618004</v>
      </c>
      <c r="P90" s="754">
        <v>0.94731800766283525</v>
      </c>
      <c r="Q90" s="742">
        <v>818</v>
      </c>
    </row>
    <row r="91" spans="1:17" ht="14.4" customHeight="1" x14ac:dyDescent="0.3">
      <c r="A91" s="737" t="s">
        <v>4302</v>
      </c>
      <c r="B91" s="738" t="s">
        <v>4148</v>
      </c>
      <c r="C91" s="738" t="s">
        <v>4144</v>
      </c>
      <c r="D91" s="738" t="s">
        <v>4234</v>
      </c>
      <c r="E91" s="738" t="s">
        <v>4235</v>
      </c>
      <c r="F91" s="741">
        <v>7</v>
      </c>
      <c r="G91" s="741">
        <v>3143</v>
      </c>
      <c r="H91" s="741">
        <v>1.3606060606060606</v>
      </c>
      <c r="I91" s="741">
        <v>449</v>
      </c>
      <c r="J91" s="741">
        <v>5</v>
      </c>
      <c r="K91" s="741">
        <v>2310</v>
      </c>
      <c r="L91" s="741">
        <v>1</v>
      </c>
      <c r="M91" s="741">
        <v>462</v>
      </c>
      <c r="N91" s="741">
        <v>9</v>
      </c>
      <c r="O91" s="741">
        <v>4158</v>
      </c>
      <c r="P91" s="754">
        <v>1.8</v>
      </c>
      <c r="Q91" s="742">
        <v>462</v>
      </c>
    </row>
    <row r="92" spans="1:17" ht="14.4" customHeight="1" x14ac:dyDescent="0.3">
      <c r="A92" s="737" t="s">
        <v>4302</v>
      </c>
      <c r="B92" s="738" t="s">
        <v>4148</v>
      </c>
      <c r="C92" s="738" t="s">
        <v>4144</v>
      </c>
      <c r="D92" s="738" t="s">
        <v>4311</v>
      </c>
      <c r="E92" s="738" t="s">
        <v>4220</v>
      </c>
      <c r="F92" s="741"/>
      <c r="G92" s="741"/>
      <c r="H92" s="741"/>
      <c r="I92" s="741"/>
      <c r="J92" s="741">
        <v>3</v>
      </c>
      <c r="K92" s="741">
        <v>1338</v>
      </c>
      <c r="L92" s="741">
        <v>1</v>
      </c>
      <c r="M92" s="741">
        <v>446</v>
      </c>
      <c r="N92" s="741">
        <v>7</v>
      </c>
      <c r="O92" s="741">
        <v>3122</v>
      </c>
      <c r="P92" s="754">
        <v>2.3333333333333335</v>
      </c>
      <c r="Q92" s="742">
        <v>446</v>
      </c>
    </row>
    <row r="93" spans="1:17" ht="14.4" customHeight="1" x14ac:dyDescent="0.3">
      <c r="A93" s="737" t="s">
        <v>4302</v>
      </c>
      <c r="B93" s="738" t="s">
        <v>4148</v>
      </c>
      <c r="C93" s="738" t="s">
        <v>4144</v>
      </c>
      <c r="D93" s="738" t="s">
        <v>4312</v>
      </c>
      <c r="E93" s="738" t="s">
        <v>4218</v>
      </c>
      <c r="F93" s="741">
        <v>61</v>
      </c>
      <c r="G93" s="741">
        <v>43615</v>
      </c>
      <c r="H93" s="741">
        <v>0.9821428571428571</v>
      </c>
      <c r="I93" s="741">
        <v>715</v>
      </c>
      <c r="J93" s="741">
        <v>61</v>
      </c>
      <c r="K93" s="741">
        <v>44408</v>
      </c>
      <c r="L93" s="741">
        <v>1</v>
      </c>
      <c r="M93" s="741">
        <v>728</v>
      </c>
      <c r="N93" s="741">
        <v>34</v>
      </c>
      <c r="O93" s="741">
        <v>24752</v>
      </c>
      <c r="P93" s="754">
        <v>0.55737704918032782</v>
      </c>
      <c r="Q93" s="742">
        <v>728</v>
      </c>
    </row>
    <row r="94" spans="1:17" ht="14.4" customHeight="1" x14ac:dyDescent="0.3">
      <c r="A94" s="737" t="s">
        <v>4302</v>
      </c>
      <c r="B94" s="738" t="s">
        <v>4148</v>
      </c>
      <c r="C94" s="738" t="s">
        <v>4144</v>
      </c>
      <c r="D94" s="738" t="s">
        <v>4248</v>
      </c>
      <c r="E94" s="738" t="s">
        <v>4249</v>
      </c>
      <c r="F94" s="741">
        <v>51</v>
      </c>
      <c r="G94" s="741">
        <v>42024</v>
      </c>
      <c r="H94" s="741">
        <v>0.9891956782713085</v>
      </c>
      <c r="I94" s="741">
        <v>824</v>
      </c>
      <c r="J94" s="741">
        <v>51</v>
      </c>
      <c r="K94" s="741">
        <v>42483</v>
      </c>
      <c r="L94" s="741">
        <v>1</v>
      </c>
      <c r="M94" s="741">
        <v>833</v>
      </c>
      <c r="N94" s="741">
        <v>33</v>
      </c>
      <c r="O94" s="741">
        <v>27489</v>
      </c>
      <c r="P94" s="754">
        <v>0.6470588235294118</v>
      </c>
      <c r="Q94" s="742">
        <v>833</v>
      </c>
    </row>
    <row r="95" spans="1:17" ht="14.4" customHeight="1" x14ac:dyDescent="0.3">
      <c r="A95" s="737" t="s">
        <v>4302</v>
      </c>
      <c r="B95" s="738" t="s">
        <v>4148</v>
      </c>
      <c r="C95" s="738" t="s">
        <v>4144</v>
      </c>
      <c r="D95" s="738" t="s">
        <v>4236</v>
      </c>
      <c r="E95" s="738" t="s">
        <v>4237</v>
      </c>
      <c r="F95" s="741">
        <v>531</v>
      </c>
      <c r="G95" s="741">
        <v>111510</v>
      </c>
      <c r="H95" s="741">
        <v>0.85869397813029413</v>
      </c>
      <c r="I95" s="741">
        <v>210</v>
      </c>
      <c r="J95" s="741">
        <v>604</v>
      </c>
      <c r="K95" s="741">
        <v>129860</v>
      </c>
      <c r="L95" s="741">
        <v>1</v>
      </c>
      <c r="M95" s="741">
        <v>215</v>
      </c>
      <c r="N95" s="741">
        <v>620</v>
      </c>
      <c r="O95" s="741">
        <v>133300</v>
      </c>
      <c r="P95" s="754">
        <v>1.0264900662251655</v>
      </c>
      <c r="Q95" s="742">
        <v>215</v>
      </c>
    </row>
    <row r="96" spans="1:17" ht="14.4" customHeight="1" x14ac:dyDescent="0.3">
      <c r="A96" s="737" t="s">
        <v>4302</v>
      </c>
      <c r="B96" s="738" t="s">
        <v>4148</v>
      </c>
      <c r="C96" s="738" t="s">
        <v>4144</v>
      </c>
      <c r="D96" s="738" t="s">
        <v>4201</v>
      </c>
      <c r="E96" s="738" t="s">
        <v>4202</v>
      </c>
      <c r="F96" s="741">
        <v>1</v>
      </c>
      <c r="G96" s="741">
        <v>653</v>
      </c>
      <c r="H96" s="741">
        <v>0.31050879695672851</v>
      </c>
      <c r="I96" s="741">
        <v>653</v>
      </c>
      <c r="J96" s="741">
        <v>3</v>
      </c>
      <c r="K96" s="741">
        <v>2103</v>
      </c>
      <c r="L96" s="741">
        <v>1</v>
      </c>
      <c r="M96" s="741">
        <v>701</v>
      </c>
      <c r="N96" s="741"/>
      <c r="O96" s="741"/>
      <c r="P96" s="754"/>
      <c r="Q96" s="742"/>
    </row>
    <row r="97" spans="1:17" ht="14.4" customHeight="1" x14ac:dyDescent="0.3">
      <c r="A97" s="737" t="s">
        <v>4302</v>
      </c>
      <c r="B97" s="738" t="s">
        <v>4148</v>
      </c>
      <c r="C97" s="738" t="s">
        <v>4144</v>
      </c>
      <c r="D97" s="738" t="s">
        <v>4203</v>
      </c>
      <c r="E97" s="738" t="s">
        <v>4204</v>
      </c>
      <c r="F97" s="741">
        <v>6</v>
      </c>
      <c r="G97" s="741">
        <v>1986</v>
      </c>
      <c r="H97" s="741">
        <v>0.70127118644067798</v>
      </c>
      <c r="I97" s="741">
        <v>331</v>
      </c>
      <c r="J97" s="741">
        <v>8</v>
      </c>
      <c r="K97" s="741">
        <v>2832</v>
      </c>
      <c r="L97" s="741">
        <v>1</v>
      </c>
      <c r="M97" s="741">
        <v>354</v>
      </c>
      <c r="N97" s="741">
        <v>5</v>
      </c>
      <c r="O97" s="741">
        <v>1775</v>
      </c>
      <c r="P97" s="754">
        <v>0.62676553672316382</v>
      </c>
      <c r="Q97" s="742">
        <v>355</v>
      </c>
    </row>
    <row r="98" spans="1:17" ht="14.4" customHeight="1" x14ac:dyDescent="0.3">
      <c r="A98" s="737" t="s">
        <v>4302</v>
      </c>
      <c r="B98" s="738" t="s">
        <v>4148</v>
      </c>
      <c r="C98" s="738" t="s">
        <v>4144</v>
      </c>
      <c r="D98" s="738" t="s">
        <v>4238</v>
      </c>
      <c r="E98" s="738" t="s">
        <v>4239</v>
      </c>
      <c r="F98" s="741">
        <v>3092</v>
      </c>
      <c r="G98" s="741">
        <v>262820</v>
      </c>
      <c r="H98" s="741">
        <v>0.93611867998788978</v>
      </c>
      <c r="I98" s="741">
        <v>85</v>
      </c>
      <c r="J98" s="741">
        <v>3303</v>
      </c>
      <c r="K98" s="741">
        <v>280755</v>
      </c>
      <c r="L98" s="741">
        <v>1</v>
      </c>
      <c r="M98" s="741">
        <v>85</v>
      </c>
      <c r="N98" s="741">
        <v>3283</v>
      </c>
      <c r="O98" s="741">
        <v>279055</v>
      </c>
      <c r="P98" s="754">
        <v>0.99394489857705115</v>
      </c>
      <c r="Q98" s="742">
        <v>85</v>
      </c>
    </row>
    <row r="99" spans="1:17" ht="14.4" customHeight="1" x14ac:dyDescent="0.3">
      <c r="A99" s="737" t="s">
        <v>4302</v>
      </c>
      <c r="B99" s="738" t="s">
        <v>4148</v>
      </c>
      <c r="C99" s="738" t="s">
        <v>4144</v>
      </c>
      <c r="D99" s="738" t="s">
        <v>4299</v>
      </c>
      <c r="E99" s="738" t="s">
        <v>4300</v>
      </c>
      <c r="F99" s="741">
        <v>32</v>
      </c>
      <c r="G99" s="741">
        <v>22624</v>
      </c>
      <c r="H99" s="741">
        <v>1.3680836911168894</v>
      </c>
      <c r="I99" s="741">
        <v>707</v>
      </c>
      <c r="J99" s="741">
        <v>23</v>
      </c>
      <c r="K99" s="741">
        <v>16537</v>
      </c>
      <c r="L99" s="741">
        <v>1</v>
      </c>
      <c r="M99" s="741">
        <v>719</v>
      </c>
      <c r="N99" s="741">
        <v>48</v>
      </c>
      <c r="O99" s="741">
        <v>34560</v>
      </c>
      <c r="P99" s="754">
        <v>2.0898591038277803</v>
      </c>
      <c r="Q99" s="742">
        <v>720</v>
      </c>
    </row>
    <row r="100" spans="1:17" ht="14.4" customHeight="1" x14ac:dyDescent="0.3">
      <c r="A100" s="737" t="s">
        <v>4302</v>
      </c>
      <c r="B100" s="738" t="s">
        <v>4148</v>
      </c>
      <c r="C100" s="738" t="s">
        <v>4144</v>
      </c>
      <c r="D100" s="738" t="s">
        <v>4205</v>
      </c>
      <c r="E100" s="738" t="s">
        <v>4206</v>
      </c>
      <c r="F100" s="741">
        <v>1</v>
      </c>
      <c r="G100" s="741">
        <v>0</v>
      </c>
      <c r="H100" s="741"/>
      <c r="I100" s="741">
        <v>0</v>
      </c>
      <c r="J100" s="741"/>
      <c r="K100" s="741"/>
      <c r="L100" s="741"/>
      <c r="M100" s="741"/>
      <c r="N100" s="741"/>
      <c r="O100" s="741"/>
      <c r="P100" s="754"/>
      <c r="Q100" s="742"/>
    </row>
    <row r="101" spans="1:17" ht="14.4" customHeight="1" x14ac:dyDescent="0.3">
      <c r="A101" s="737" t="s">
        <v>4302</v>
      </c>
      <c r="B101" s="738" t="s">
        <v>4148</v>
      </c>
      <c r="C101" s="738" t="s">
        <v>4144</v>
      </c>
      <c r="D101" s="738" t="s">
        <v>4289</v>
      </c>
      <c r="E101" s="738" t="s">
        <v>4288</v>
      </c>
      <c r="F101" s="741">
        <v>1108</v>
      </c>
      <c r="G101" s="741">
        <v>1035980</v>
      </c>
      <c r="H101" s="741">
        <v>1.1382994620442319</v>
      </c>
      <c r="I101" s="741">
        <v>935</v>
      </c>
      <c r="J101" s="741">
        <v>956</v>
      </c>
      <c r="K101" s="741">
        <v>910112</v>
      </c>
      <c r="L101" s="741">
        <v>1</v>
      </c>
      <c r="M101" s="741">
        <v>952</v>
      </c>
      <c r="N101" s="741">
        <v>1101</v>
      </c>
      <c r="O101" s="741">
        <v>1048152</v>
      </c>
      <c r="P101" s="754">
        <v>1.151673640167364</v>
      </c>
      <c r="Q101" s="742">
        <v>952</v>
      </c>
    </row>
    <row r="102" spans="1:17" ht="14.4" customHeight="1" x14ac:dyDescent="0.3">
      <c r="A102" s="737" t="s">
        <v>4302</v>
      </c>
      <c r="B102" s="738" t="s">
        <v>4148</v>
      </c>
      <c r="C102" s="738" t="s">
        <v>4144</v>
      </c>
      <c r="D102" s="738" t="s">
        <v>4209</v>
      </c>
      <c r="E102" s="738" t="s">
        <v>4210</v>
      </c>
      <c r="F102" s="741">
        <v>3</v>
      </c>
      <c r="G102" s="741">
        <v>342</v>
      </c>
      <c r="H102" s="741">
        <v>0.25909090909090909</v>
      </c>
      <c r="I102" s="741">
        <v>114</v>
      </c>
      <c r="J102" s="741">
        <v>11</v>
      </c>
      <c r="K102" s="741">
        <v>1320</v>
      </c>
      <c r="L102" s="741">
        <v>1</v>
      </c>
      <c r="M102" s="741">
        <v>120</v>
      </c>
      <c r="N102" s="741">
        <v>20</v>
      </c>
      <c r="O102" s="741">
        <v>2400</v>
      </c>
      <c r="P102" s="754">
        <v>1.8181818181818181</v>
      </c>
      <c r="Q102" s="742">
        <v>120</v>
      </c>
    </row>
    <row r="103" spans="1:17" ht="14.4" customHeight="1" x14ac:dyDescent="0.3">
      <c r="A103" s="737" t="s">
        <v>4302</v>
      </c>
      <c r="B103" s="738" t="s">
        <v>4148</v>
      </c>
      <c r="C103" s="738" t="s">
        <v>4144</v>
      </c>
      <c r="D103" s="738" t="s">
        <v>4290</v>
      </c>
      <c r="E103" s="738" t="s">
        <v>4288</v>
      </c>
      <c r="F103" s="741">
        <v>62</v>
      </c>
      <c r="G103" s="741">
        <v>45694</v>
      </c>
      <c r="H103" s="741">
        <v>0.60131596262666143</v>
      </c>
      <c r="I103" s="741">
        <v>737</v>
      </c>
      <c r="J103" s="741">
        <v>102</v>
      </c>
      <c r="K103" s="741">
        <v>75990</v>
      </c>
      <c r="L103" s="741">
        <v>1</v>
      </c>
      <c r="M103" s="741">
        <v>745</v>
      </c>
      <c r="N103" s="741">
        <v>50</v>
      </c>
      <c r="O103" s="741">
        <v>37250</v>
      </c>
      <c r="P103" s="754">
        <v>0.49019607843137253</v>
      </c>
      <c r="Q103" s="742">
        <v>745</v>
      </c>
    </row>
    <row r="104" spans="1:17" ht="14.4" customHeight="1" x14ac:dyDescent="0.3">
      <c r="A104" s="737" t="s">
        <v>4302</v>
      </c>
      <c r="B104" s="738" t="s">
        <v>4148</v>
      </c>
      <c r="C104" s="738" t="s">
        <v>4144</v>
      </c>
      <c r="D104" s="738" t="s">
        <v>4313</v>
      </c>
      <c r="E104" s="738" t="s">
        <v>4314</v>
      </c>
      <c r="F104" s="741">
        <v>4</v>
      </c>
      <c r="G104" s="741">
        <v>228</v>
      </c>
      <c r="H104" s="741">
        <v>0.98275862068965514</v>
      </c>
      <c r="I104" s="741">
        <v>57</v>
      </c>
      <c r="J104" s="741">
        <v>4</v>
      </c>
      <c r="K104" s="741">
        <v>232</v>
      </c>
      <c r="L104" s="741">
        <v>1</v>
      </c>
      <c r="M104" s="741">
        <v>58</v>
      </c>
      <c r="N104" s="741">
        <v>9</v>
      </c>
      <c r="O104" s="741">
        <v>522</v>
      </c>
      <c r="P104" s="754">
        <v>2.25</v>
      </c>
      <c r="Q104" s="742">
        <v>58</v>
      </c>
    </row>
    <row r="105" spans="1:17" ht="14.4" customHeight="1" x14ac:dyDescent="0.3">
      <c r="A105" s="737" t="s">
        <v>4302</v>
      </c>
      <c r="B105" s="738" t="s">
        <v>4148</v>
      </c>
      <c r="C105" s="738" t="s">
        <v>4144</v>
      </c>
      <c r="D105" s="738" t="s">
        <v>4291</v>
      </c>
      <c r="E105" s="738" t="s">
        <v>4292</v>
      </c>
      <c r="F105" s="741">
        <v>51</v>
      </c>
      <c r="G105" s="741">
        <v>26877</v>
      </c>
      <c r="H105" s="741">
        <v>1.5467886740331491</v>
      </c>
      <c r="I105" s="741">
        <v>527</v>
      </c>
      <c r="J105" s="741">
        <v>32</v>
      </c>
      <c r="K105" s="741">
        <v>17376</v>
      </c>
      <c r="L105" s="741">
        <v>1</v>
      </c>
      <c r="M105" s="741">
        <v>543</v>
      </c>
      <c r="N105" s="741">
        <v>70</v>
      </c>
      <c r="O105" s="741">
        <v>38010</v>
      </c>
      <c r="P105" s="754">
        <v>2.1875</v>
      </c>
      <c r="Q105" s="742">
        <v>543</v>
      </c>
    </row>
    <row r="106" spans="1:17" ht="14.4" customHeight="1" x14ac:dyDescent="0.3">
      <c r="A106" s="737" t="s">
        <v>4302</v>
      </c>
      <c r="B106" s="738" t="s">
        <v>4148</v>
      </c>
      <c r="C106" s="738" t="s">
        <v>4144</v>
      </c>
      <c r="D106" s="738" t="s">
        <v>4240</v>
      </c>
      <c r="E106" s="738" t="s">
        <v>4241</v>
      </c>
      <c r="F106" s="741">
        <v>1</v>
      </c>
      <c r="G106" s="741">
        <v>299</v>
      </c>
      <c r="H106" s="741">
        <v>0.32464712269272528</v>
      </c>
      <c r="I106" s="741">
        <v>299</v>
      </c>
      <c r="J106" s="741">
        <v>3</v>
      </c>
      <c r="K106" s="741">
        <v>921</v>
      </c>
      <c r="L106" s="741">
        <v>1</v>
      </c>
      <c r="M106" s="741">
        <v>307</v>
      </c>
      <c r="N106" s="741"/>
      <c r="O106" s="741"/>
      <c r="P106" s="754"/>
      <c r="Q106" s="742"/>
    </row>
    <row r="107" spans="1:17" ht="14.4" customHeight="1" x14ac:dyDescent="0.3">
      <c r="A107" s="737" t="s">
        <v>4302</v>
      </c>
      <c r="B107" s="738" t="s">
        <v>4148</v>
      </c>
      <c r="C107" s="738" t="s">
        <v>4144</v>
      </c>
      <c r="D107" s="738" t="s">
        <v>4250</v>
      </c>
      <c r="E107" s="738" t="s">
        <v>4237</v>
      </c>
      <c r="F107" s="741">
        <v>18</v>
      </c>
      <c r="G107" s="741">
        <v>3132</v>
      </c>
      <c r="H107" s="741">
        <v>0.87977528089887636</v>
      </c>
      <c r="I107" s="741">
        <v>174</v>
      </c>
      <c r="J107" s="741">
        <v>20</v>
      </c>
      <c r="K107" s="741">
        <v>3560</v>
      </c>
      <c r="L107" s="741">
        <v>1</v>
      </c>
      <c r="M107" s="741">
        <v>178</v>
      </c>
      <c r="N107" s="741">
        <v>15</v>
      </c>
      <c r="O107" s="741">
        <v>2670</v>
      </c>
      <c r="P107" s="754">
        <v>0.75</v>
      </c>
      <c r="Q107" s="742">
        <v>178</v>
      </c>
    </row>
    <row r="108" spans="1:17" ht="14.4" customHeight="1" x14ac:dyDescent="0.3">
      <c r="A108" s="737" t="s">
        <v>4302</v>
      </c>
      <c r="B108" s="738" t="s">
        <v>4148</v>
      </c>
      <c r="C108" s="738" t="s">
        <v>4144</v>
      </c>
      <c r="D108" s="738" t="s">
        <v>4242</v>
      </c>
      <c r="E108" s="738" t="s">
        <v>4241</v>
      </c>
      <c r="F108" s="741">
        <v>13</v>
      </c>
      <c r="G108" s="741">
        <v>4823</v>
      </c>
      <c r="H108" s="741">
        <v>1.5865131578947369</v>
      </c>
      <c r="I108" s="741">
        <v>371</v>
      </c>
      <c r="J108" s="741">
        <v>8</v>
      </c>
      <c r="K108" s="741">
        <v>3040</v>
      </c>
      <c r="L108" s="741">
        <v>1</v>
      </c>
      <c r="M108" s="741">
        <v>380</v>
      </c>
      <c r="N108" s="741">
        <v>15</v>
      </c>
      <c r="O108" s="741">
        <v>5700</v>
      </c>
      <c r="P108" s="754">
        <v>1.875</v>
      </c>
      <c r="Q108" s="742">
        <v>380</v>
      </c>
    </row>
    <row r="109" spans="1:17" ht="14.4" customHeight="1" x14ac:dyDescent="0.3">
      <c r="A109" s="737" t="s">
        <v>4302</v>
      </c>
      <c r="B109" s="738" t="s">
        <v>4148</v>
      </c>
      <c r="C109" s="738" t="s">
        <v>4144</v>
      </c>
      <c r="D109" s="738" t="s">
        <v>4217</v>
      </c>
      <c r="E109" s="738" t="s">
        <v>4218</v>
      </c>
      <c r="F109" s="741">
        <v>1</v>
      </c>
      <c r="G109" s="741">
        <v>606</v>
      </c>
      <c r="H109" s="741"/>
      <c r="I109" s="741">
        <v>606</v>
      </c>
      <c r="J109" s="741"/>
      <c r="K109" s="741"/>
      <c r="L109" s="741"/>
      <c r="M109" s="741"/>
      <c r="N109" s="741"/>
      <c r="O109" s="741"/>
      <c r="P109" s="754"/>
      <c r="Q109" s="742"/>
    </row>
    <row r="110" spans="1:17" ht="14.4" customHeight="1" x14ac:dyDescent="0.3">
      <c r="A110" s="737" t="s">
        <v>4302</v>
      </c>
      <c r="B110" s="738" t="s">
        <v>4148</v>
      </c>
      <c r="C110" s="738" t="s">
        <v>4144</v>
      </c>
      <c r="D110" s="738" t="s">
        <v>4293</v>
      </c>
      <c r="E110" s="738" t="s">
        <v>4294</v>
      </c>
      <c r="F110" s="741">
        <v>8</v>
      </c>
      <c r="G110" s="741">
        <v>800</v>
      </c>
      <c r="H110" s="741">
        <v>2.6666666666666665</v>
      </c>
      <c r="I110" s="741">
        <v>100</v>
      </c>
      <c r="J110" s="741">
        <v>3</v>
      </c>
      <c r="K110" s="741">
        <v>300</v>
      </c>
      <c r="L110" s="741">
        <v>1</v>
      </c>
      <c r="M110" s="741">
        <v>100</v>
      </c>
      <c r="N110" s="741">
        <v>7</v>
      </c>
      <c r="O110" s="741">
        <v>700</v>
      </c>
      <c r="P110" s="754">
        <v>2.3333333333333335</v>
      </c>
      <c r="Q110" s="742">
        <v>100</v>
      </c>
    </row>
    <row r="111" spans="1:17" ht="14.4" customHeight="1" x14ac:dyDescent="0.3">
      <c r="A111" s="737" t="s">
        <v>4302</v>
      </c>
      <c r="B111" s="738" t="s">
        <v>4148</v>
      </c>
      <c r="C111" s="738" t="s">
        <v>4144</v>
      </c>
      <c r="D111" s="738" t="s">
        <v>4315</v>
      </c>
      <c r="E111" s="738" t="s">
        <v>4288</v>
      </c>
      <c r="F111" s="741">
        <v>38</v>
      </c>
      <c r="G111" s="741">
        <v>38684</v>
      </c>
      <c r="H111" s="741">
        <v>4.1528717122920025</v>
      </c>
      <c r="I111" s="741">
        <v>1018</v>
      </c>
      <c r="J111" s="741">
        <v>9</v>
      </c>
      <c r="K111" s="741">
        <v>9315</v>
      </c>
      <c r="L111" s="741">
        <v>1</v>
      </c>
      <c r="M111" s="741">
        <v>1035</v>
      </c>
      <c r="N111" s="741"/>
      <c r="O111" s="741"/>
      <c r="P111" s="754"/>
      <c r="Q111" s="742"/>
    </row>
    <row r="112" spans="1:17" ht="14.4" customHeight="1" x14ac:dyDescent="0.3">
      <c r="A112" s="737" t="s">
        <v>4302</v>
      </c>
      <c r="B112" s="738" t="s">
        <v>4148</v>
      </c>
      <c r="C112" s="738" t="s">
        <v>4144</v>
      </c>
      <c r="D112" s="738" t="s">
        <v>4251</v>
      </c>
      <c r="E112" s="738" t="s">
        <v>4235</v>
      </c>
      <c r="F112" s="741"/>
      <c r="G112" s="741"/>
      <c r="H112" s="741"/>
      <c r="I112" s="741"/>
      <c r="J112" s="741">
        <v>1</v>
      </c>
      <c r="K112" s="741">
        <v>352</v>
      </c>
      <c r="L112" s="741">
        <v>1</v>
      </c>
      <c r="M112" s="741">
        <v>352</v>
      </c>
      <c r="N112" s="741">
        <v>1</v>
      </c>
      <c r="O112" s="741">
        <v>353</v>
      </c>
      <c r="P112" s="754">
        <v>1.0028409090909092</v>
      </c>
      <c r="Q112" s="742">
        <v>353</v>
      </c>
    </row>
    <row r="113" spans="1:17" ht="14.4" customHeight="1" x14ac:dyDescent="0.3">
      <c r="A113" s="737" t="s">
        <v>4302</v>
      </c>
      <c r="B113" s="738" t="s">
        <v>4148</v>
      </c>
      <c r="C113" s="738" t="s">
        <v>4144</v>
      </c>
      <c r="D113" s="738" t="s">
        <v>4219</v>
      </c>
      <c r="E113" s="738" t="s">
        <v>4220</v>
      </c>
      <c r="F113" s="741"/>
      <c r="G113" s="741"/>
      <c r="H113" s="741"/>
      <c r="I113" s="741"/>
      <c r="J113" s="741">
        <v>3</v>
      </c>
      <c r="K113" s="741">
        <v>1119</v>
      </c>
      <c r="L113" s="741">
        <v>1</v>
      </c>
      <c r="M113" s="741">
        <v>373</v>
      </c>
      <c r="N113" s="741"/>
      <c r="O113" s="741"/>
      <c r="P113" s="754"/>
      <c r="Q113" s="742"/>
    </row>
    <row r="114" spans="1:17" ht="14.4" customHeight="1" x14ac:dyDescent="0.3">
      <c r="A114" s="737" t="s">
        <v>4302</v>
      </c>
      <c r="B114" s="738" t="s">
        <v>4148</v>
      </c>
      <c r="C114" s="738" t="s">
        <v>4144</v>
      </c>
      <c r="D114" s="738" t="s">
        <v>4316</v>
      </c>
      <c r="E114" s="738" t="s">
        <v>4288</v>
      </c>
      <c r="F114" s="741">
        <v>17</v>
      </c>
      <c r="G114" s="741">
        <v>14671</v>
      </c>
      <c r="H114" s="741">
        <v>2.0863196814562004</v>
      </c>
      <c r="I114" s="741">
        <v>863</v>
      </c>
      <c r="J114" s="741">
        <v>8</v>
      </c>
      <c r="K114" s="741">
        <v>7032</v>
      </c>
      <c r="L114" s="741">
        <v>1</v>
      </c>
      <c r="M114" s="741">
        <v>879</v>
      </c>
      <c r="N114" s="741"/>
      <c r="O114" s="741"/>
      <c r="P114" s="754"/>
      <c r="Q114" s="742"/>
    </row>
    <row r="115" spans="1:17" ht="14.4" customHeight="1" x14ac:dyDescent="0.3">
      <c r="A115" s="737" t="s">
        <v>4302</v>
      </c>
      <c r="B115" s="738" t="s">
        <v>4148</v>
      </c>
      <c r="C115" s="738" t="s">
        <v>4144</v>
      </c>
      <c r="D115" s="738" t="s">
        <v>4317</v>
      </c>
      <c r="E115" s="738" t="s">
        <v>4318</v>
      </c>
      <c r="F115" s="741">
        <v>4</v>
      </c>
      <c r="G115" s="741">
        <v>2092</v>
      </c>
      <c r="H115" s="741"/>
      <c r="I115" s="741">
        <v>523</v>
      </c>
      <c r="J115" s="741"/>
      <c r="K115" s="741"/>
      <c r="L115" s="741"/>
      <c r="M115" s="741"/>
      <c r="N115" s="741"/>
      <c r="O115" s="741"/>
      <c r="P115" s="754"/>
      <c r="Q115" s="742"/>
    </row>
    <row r="116" spans="1:17" ht="14.4" customHeight="1" x14ac:dyDescent="0.3">
      <c r="A116" s="737" t="s">
        <v>4302</v>
      </c>
      <c r="B116" s="738" t="s">
        <v>4148</v>
      </c>
      <c r="C116" s="738" t="s">
        <v>4144</v>
      </c>
      <c r="D116" s="738" t="s">
        <v>4319</v>
      </c>
      <c r="E116" s="738" t="s">
        <v>4318</v>
      </c>
      <c r="F116" s="741">
        <v>23</v>
      </c>
      <c r="G116" s="741">
        <v>18561</v>
      </c>
      <c r="H116" s="741"/>
      <c r="I116" s="741">
        <v>807</v>
      </c>
      <c r="J116" s="741"/>
      <c r="K116" s="741"/>
      <c r="L116" s="741"/>
      <c r="M116" s="741"/>
      <c r="N116" s="741">
        <v>1</v>
      </c>
      <c r="O116" s="741">
        <v>824</v>
      </c>
      <c r="P116" s="754"/>
      <c r="Q116" s="742">
        <v>824</v>
      </c>
    </row>
    <row r="117" spans="1:17" ht="14.4" customHeight="1" x14ac:dyDescent="0.3">
      <c r="A117" s="737" t="s">
        <v>4302</v>
      </c>
      <c r="B117" s="738" t="s">
        <v>4148</v>
      </c>
      <c r="C117" s="738" t="s">
        <v>4144</v>
      </c>
      <c r="D117" s="738" t="s">
        <v>4320</v>
      </c>
      <c r="E117" s="738" t="s">
        <v>4318</v>
      </c>
      <c r="F117" s="741">
        <v>23</v>
      </c>
      <c r="G117" s="741">
        <v>13685</v>
      </c>
      <c r="H117" s="741">
        <v>0.50349521707137601</v>
      </c>
      <c r="I117" s="741">
        <v>595</v>
      </c>
      <c r="J117" s="741">
        <v>45</v>
      </c>
      <c r="K117" s="741">
        <v>27180</v>
      </c>
      <c r="L117" s="741">
        <v>1</v>
      </c>
      <c r="M117" s="741">
        <v>604</v>
      </c>
      <c r="N117" s="741">
        <v>21</v>
      </c>
      <c r="O117" s="741">
        <v>12684</v>
      </c>
      <c r="P117" s="754">
        <v>0.46666666666666667</v>
      </c>
      <c r="Q117" s="742">
        <v>604</v>
      </c>
    </row>
    <row r="118" spans="1:17" ht="14.4" customHeight="1" x14ac:dyDescent="0.3">
      <c r="A118" s="737" t="s">
        <v>4302</v>
      </c>
      <c r="B118" s="738" t="s">
        <v>4148</v>
      </c>
      <c r="C118" s="738" t="s">
        <v>4144</v>
      </c>
      <c r="D118" s="738" t="s">
        <v>4221</v>
      </c>
      <c r="E118" s="738" t="s">
        <v>4222</v>
      </c>
      <c r="F118" s="741">
        <v>1</v>
      </c>
      <c r="G118" s="741">
        <v>165</v>
      </c>
      <c r="H118" s="741">
        <v>0.46610169491525422</v>
      </c>
      <c r="I118" s="741">
        <v>165</v>
      </c>
      <c r="J118" s="741">
        <v>2</v>
      </c>
      <c r="K118" s="741">
        <v>354</v>
      </c>
      <c r="L118" s="741">
        <v>1</v>
      </c>
      <c r="M118" s="741">
        <v>177</v>
      </c>
      <c r="N118" s="741">
        <v>1</v>
      </c>
      <c r="O118" s="741">
        <v>177</v>
      </c>
      <c r="P118" s="754">
        <v>0.5</v>
      </c>
      <c r="Q118" s="742">
        <v>177</v>
      </c>
    </row>
    <row r="119" spans="1:17" ht="14.4" customHeight="1" x14ac:dyDescent="0.3">
      <c r="A119" s="737" t="s">
        <v>4302</v>
      </c>
      <c r="B119" s="738" t="s">
        <v>4148</v>
      </c>
      <c r="C119" s="738" t="s">
        <v>4144</v>
      </c>
      <c r="D119" s="738" t="s">
        <v>4295</v>
      </c>
      <c r="E119" s="738" t="s">
        <v>4296</v>
      </c>
      <c r="F119" s="741"/>
      <c r="G119" s="741"/>
      <c r="H119" s="741"/>
      <c r="I119" s="741"/>
      <c r="J119" s="741">
        <v>1</v>
      </c>
      <c r="K119" s="741">
        <v>623</v>
      </c>
      <c r="L119" s="741">
        <v>1</v>
      </c>
      <c r="M119" s="741">
        <v>623</v>
      </c>
      <c r="N119" s="741"/>
      <c r="O119" s="741"/>
      <c r="P119" s="754"/>
      <c r="Q119" s="742"/>
    </row>
    <row r="120" spans="1:17" ht="14.4" customHeight="1" x14ac:dyDescent="0.3">
      <c r="A120" s="737" t="s">
        <v>4302</v>
      </c>
      <c r="B120" s="738" t="s">
        <v>4148</v>
      </c>
      <c r="C120" s="738" t="s">
        <v>4144</v>
      </c>
      <c r="D120" s="738" t="s">
        <v>4297</v>
      </c>
      <c r="E120" s="738" t="s">
        <v>4296</v>
      </c>
      <c r="F120" s="741"/>
      <c r="G120" s="741"/>
      <c r="H120" s="741"/>
      <c r="I120" s="741"/>
      <c r="J120" s="741">
        <v>1</v>
      </c>
      <c r="K120" s="741">
        <v>537</v>
      </c>
      <c r="L120" s="741">
        <v>1</v>
      </c>
      <c r="M120" s="741">
        <v>537</v>
      </c>
      <c r="N120" s="741"/>
      <c r="O120" s="741"/>
      <c r="P120" s="754"/>
      <c r="Q120" s="742"/>
    </row>
    <row r="121" spans="1:17" ht="14.4" customHeight="1" x14ac:dyDescent="0.3">
      <c r="A121" s="737" t="s">
        <v>4302</v>
      </c>
      <c r="B121" s="738" t="s">
        <v>4148</v>
      </c>
      <c r="C121" s="738" t="s">
        <v>4144</v>
      </c>
      <c r="D121" s="738" t="s">
        <v>4321</v>
      </c>
      <c r="E121" s="738" t="s">
        <v>4318</v>
      </c>
      <c r="F121" s="741">
        <v>15</v>
      </c>
      <c r="G121" s="741">
        <v>12855</v>
      </c>
      <c r="H121" s="741"/>
      <c r="I121" s="741">
        <v>857</v>
      </c>
      <c r="J121" s="741"/>
      <c r="K121" s="741"/>
      <c r="L121" s="741"/>
      <c r="M121" s="741"/>
      <c r="N121" s="741"/>
      <c r="O121" s="741"/>
      <c r="P121" s="754"/>
      <c r="Q121" s="742"/>
    </row>
    <row r="122" spans="1:17" ht="14.4" customHeight="1" x14ac:dyDescent="0.3">
      <c r="A122" s="737" t="s">
        <v>4302</v>
      </c>
      <c r="B122" s="738" t="s">
        <v>4148</v>
      </c>
      <c r="C122" s="738" t="s">
        <v>4144</v>
      </c>
      <c r="D122" s="738" t="s">
        <v>4322</v>
      </c>
      <c r="E122" s="738" t="s">
        <v>4323</v>
      </c>
      <c r="F122" s="741">
        <v>2</v>
      </c>
      <c r="G122" s="741">
        <v>690</v>
      </c>
      <c r="H122" s="741">
        <v>0.64425770308123254</v>
      </c>
      <c r="I122" s="741">
        <v>345</v>
      </c>
      <c r="J122" s="741">
        <v>3</v>
      </c>
      <c r="K122" s="741">
        <v>1071</v>
      </c>
      <c r="L122" s="741">
        <v>1</v>
      </c>
      <c r="M122" s="741">
        <v>357</v>
      </c>
      <c r="N122" s="741">
        <v>2</v>
      </c>
      <c r="O122" s="741">
        <v>716</v>
      </c>
      <c r="P122" s="754">
        <v>0.66853408029878614</v>
      </c>
      <c r="Q122" s="742">
        <v>358</v>
      </c>
    </row>
    <row r="123" spans="1:17" ht="14.4" customHeight="1" x14ac:dyDescent="0.3">
      <c r="A123" s="737" t="s">
        <v>4324</v>
      </c>
      <c r="B123" s="738" t="s">
        <v>4148</v>
      </c>
      <c r="C123" s="738" t="s">
        <v>4178</v>
      </c>
      <c r="D123" s="738" t="s">
        <v>4303</v>
      </c>
      <c r="E123" s="738" t="s">
        <v>4304</v>
      </c>
      <c r="F123" s="741"/>
      <c r="G123" s="741"/>
      <c r="H123" s="741"/>
      <c r="I123" s="741"/>
      <c r="J123" s="741"/>
      <c r="K123" s="741"/>
      <c r="L123" s="741"/>
      <c r="M123" s="741"/>
      <c r="N123" s="741">
        <v>1</v>
      </c>
      <c r="O123" s="741">
        <v>2310</v>
      </c>
      <c r="P123" s="754"/>
      <c r="Q123" s="742">
        <v>2310</v>
      </c>
    </row>
    <row r="124" spans="1:17" ht="14.4" customHeight="1" x14ac:dyDescent="0.3">
      <c r="A124" s="737" t="s">
        <v>4324</v>
      </c>
      <c r="B124" s="738" t="s">
        <v>4148</v>
      </c>
      <c r="C124" s="738" t="s">
        <v>4178</v>
      </c>
      <c r="D124" s="738" t="s">
        <v>4280</v>
      </c>
      <c r="E124" s="738" t="s">
        <v>4281</v>
      </c>
      <c r="F124" s="741">
        <v>64</v>
      </c>
      <c r="G124" s="741">
        <v>57904</v>
      </c>
      <c r="H124" s="741">
        <v>1.4545454545454546</v>
      </c>
      <c r="I124" s="741">
        <v>904.75</v>
      </c>
      <c r="J124" s="741">
        <v>44</v>
      </c>
      <c r="K124" s="741">
        <v>39809</v>
      </c>
      <c r="L124" s="741">
        <v>1</v>
      </c>
      <c r="M124" s="741">
        <v>904.75</v>
      </c>
      <c r="N124" s="741">
        <v>61</v>
      </c>
      <c r="O124" s="741">
        <v>55189.75</v>
      </c>
      <c r="P124" s="754">
        <v>1.3863636363636365</v>
      </c>
      <c r="Q124" s="742">
        <v>904.75</v>
      </c>
    </row>
    <row r="125" spans="1:17" ht="14.4" customHeight="1" x14ac:dyDescent="0.3">
      <c r="A125" s="737" t="s">
        <v>4324</v>
      </c>
      <c r="B125" s="738" t="s">
        <v>4148</v>
      </c>
      <c r="C125" s="738" t="s">
        <v>4178</v>
      </c>
      <c r="D125" s="738" t="s">
        <v>4181</v>
      </c>
      <c r="E125" s="738" t="s">
        <v>4182</v>
      </c>
      <c r="F125" s="741">
        <v>13</v>
      </c>
      <c r="G125" s="741">
        <v>3154.3199999999993</v>
      </c>
      <c r="H125" s="741">
        <v>1.8258604521932411</v>
      </c>
      <c r="I125" s="741">
        <v>242.63999999999993</v>
      </c>
      <c r="J125" s="741">
        <v>7.1199999999999992</v>
      </c>
      <c r="K125" s="741">
        <v>1727.58</v>
      </c>
      <c r="L125" s="741">
        <v>1</v>
      </c>
      <c r="M125" s="741">
        <v>242.63764044943821</v>
      </c>
      <c r="N125" s="741">
        <v>13</v>
      </c>
      <c r="O125" s="741">
        <v>3154.3199999999993</v>
      </c>
      <c r="P125" s="754">
        <v>1.8258604521932411</v>
      </c>
      <c r="Q125" s="742">
        <v>242.63999999999993</v>
      </c>
    </row>
    <row r="126" spans="1:17" ht="14.4" customHeight="1" x14ac:dyDescent="0.3">
      <c r="A126" s="737" t="s">
        <v>4324</v>
      </c>
      <c r="B126" s="738" t="s">
        <v>4148</v>
      </c>
      <c r="C126" s="738" t="s">
        <v>4178</v>
      </c>
      <c r="D126" s="738" t="s">
        <v>4183</v>
      </c>
      <c r="E126" s="738" t="s">
        <v>4184</v>
      </c>
      <c r="F126" s="741"/>
      <c r="G126" s="741"/>
      <c r="H126" s="741"/>
      <c r="I126" s="741"/>
      <c r="J126" s="741">
        <v>1</v>
      </c>
      <c r="K126" s="741">
        <v>242.64</v>
      </c>
      <c r="L126" s="741">
        <v>1</v>
      </c>
      <c r="M126" s="741">
        <v>242.64</v>
      </c>
      <c r="N126" s="741">
        <v>1</v>
      </c>
      <c r="O126" s="741">
        <v>242.64</v>
      </c>
      <c r="P126" s="754">
        <v>1</v>
      </c>
      <c r="Q126" s="742">
        <v>242.64</v>
      </c>
    </row>
    <row r="127" spans="1:17" ht="14.4" customHeight="1" x14ac:dyDescent="0.3">
      <c r="A127" s="737" t="s">
        <v>4324</v>
      </c>
      <c r="B127" s="738" t="s">
        <v>4148</v>
      </c>
      <c r="C127" s="738" t="s">
        <v>4178</v>
      </c>
      <c r="D127" s="738" t="s">
        <v>4188</v>
      </c>
      <c r="E127" s="738" t="s">
        <v>4186</v>
      </c>
      <c r="F127" s="741"/>
      <c r="G127" s="741"/>
      <c r="H127" s="741"/>
      <c r="I127" s="741"/>
      <c r="J127" s="741">
        <v>10</v>
      </c>
      <c r="K127" s="741">
        <v>5000</v>
      </c>
      <c r="L127" s="741">
        <v>1</v>
      </c>
      <c r="M127" s="741">
        <v>500</v>
      </c>
      <c r="N127" s="741">
        <v>7</v>
      </c>
      <c r="O127" s="741">
        <v>3500</v>
      </c>
      <c r="P127" s="754">
        <v>0.7</v>
      </c>
      <c r="Q127" s="742">
        <v>500</v>
      </c>
    </row>
    <row r="128" spans="1:17" ht="14.4" customHeight="1" x14ac:dyDescent="0.3">
      <c r="A128" s="737" t="s">
        <v>4324</v>
      </c>
      <c r="B128" s="738" t="s">
        <v>4148</v>
      </c>
      <c r="C128" s="738" t="s">
        <v>4144</v>
      </c>
      <c r="D128" s="738" t="s">
        <v>4282</v>
      </c>
      <c r="E128" s="738" t="s">
        <v>4283</v>
      </c>
      <c r="F128" s="741">
        <v>9</v>
      </c>
      <c r="G128" s="741">
        <v>1701</v>
      </c>
      <c r="H128" s="741">
        <v>1.4538461538461538</v>
      </c>
      <c r="I128" s="741">
        <v>189</v>
      </c>
      <c r="J128" s="741">
        <v>6</v>
      </c>
      <c r="K128" s="741">
        <v>1170</v>
      </c>
      <c r="L128" s="741">
        <v>1</v>
      </c>
      <c r="M128" s="741">
        <v>195</v>
      </c>
      <c r="N128" s="741">
        <v>10</v>
      </c>
      <c r="O128" s="741">
        <v>1960</v>
      </c>
      <c r="P128" s="754">
        <v>1.6752136752136753</v>
      </c>
      <c r="Q128" s="742">
        <v>196</v>
      </c>
    </row>
    <row r="129" spans="1:17" ht="14.4" customHeight="1" x14ac:dyDescent="0.3">
      <c r="A129" s="737" t="s">
        <v>4324</v>
      </c>
      <c r="B129" s="738" t="s">
        <v>4148</v>
      </c>
      <c r="C129" s="738" t="s">
        <v>4144</v>
      </c>
      <c r="D129" s="738" t="s">
        <v>4284</v>
      </c>
      <c r="E129" s="738" t="s">
        <v>4285</v>
      </c>
      <c r="F129" s="741">
        <v>2</v>
      </c>
      <c r="G129" s="741">
        <v>2280</v>
      </c>
      <c r="H129" s="741">
        <v>0.65630397236614857</v>
      </c>
      <c r="I129" s="741">
        <v>1140</v>
      </c>
      <c r="J129" s="741">
        <v>3</v>
      </c>
      <c r="K129" s="741">
        <v>3474</v>
      </c>
      <c r="L129" s="741">
        <v>1</v>
      </c>
      <c r="M129" s="741">
        <v>1158</v>
      </c>
      <c r="N129" s="741">
        <v>4</v>
      </c>
      <c r="O129" s="741">
        <v>4636</v>
      </c>
      <c r="P129" s="754">
        <v>1.3344847438111687</v>
      </c>
      <c r="Q129" s="742">
        <v>1159</v>
      </c>
    </row>
    <row r="130" spans="1:17" ht="14.4" customHeight="1" x14ac:dyDescent="0.3">
      <c r="A130" s="737" t="s">
        <v>4324</v>
      </c>
      <c r="B130" s="738" t="s">
        <v>4148</v>
      </c>
      <c r="C130" s="738" t="s">
        <v>4144</v>
      </c>
      <c r="D130" s="738" t="s">
        <v>4199</v>
      </c>
      <c r="E130" s="738" t="s">
        <v>4200</v>
      </c>
      <c r="F130" s="741">
        <v>405</v>
      </c>
      <c r="G130" s="741">
        <v>95175</v>
      </c>
      <c r="H130" s="741">
        <v>0.86769626300290825</v>
      </c>
      <c r="I130" s="741">
        <v>235</v>
      </c>
      <c r="J130" s="741">
        <v>437</v>
      </c>
      <c r="K130" s="741">
        <v>109687</v>
      </c>
      <c r="L130" s="741">
        <v>1</v>
      </c>
      <c r="M130" s="741">
        <v>251</v>
      </c>
      <c r="N130" s="741">
        <v>407</v>
      </c>
      <c r="O130" s="741">
        <v>102157</v>
      </c>
      <c r="P130" s="754">
        <v>0.93135011441647597</v>
      </c>
      <c r="Q130" s="742">
        <v>251</v>
      </c>
    </row>
    <row r="131" spans="1:17" ht="14.4" customHeight="1" x14ac:dyDescent="0.3">
      <c r="A131" s="737" t="s">
        <v>4324</v>
      </c>
      <c r="B131" s="738" t="s">
        <v>4148</v>
      </c>
      <c r="C131" s="738" t="s">
        <v>4144</v>
      </c>
      <c r="D131" s="738" t="s">
        <v>4225</v>
      </c>
      <c r="E131" s="738" t="s">
        <v>4226</v>
      </c>
      <c r="F131" s="741">
        <v>526</v>
      </c>
      <c r="G131" s="741">
        <v>62068</v>
      </c>
      <c r="H131" s="741">
        <v>0.83492063492063495</v>
      </c>
      <c r="I131" s="741">
        <v>118</v>
      </c>
      <c r="J131" s="741">
        <v>590</v>
      </c>
      <c r="K131" s="741">
        <v>74340</v>
      </c>
      <c r="L131" s="741">
        <v>1</v>
      </c>
      <c r="M131" s="741">
        <v>126</v>
      </c>
      <c r="N131" s="741">
        <v>516</v>
      </c>
      <c r="O131" s="741">
        <v>65016</v>
      </c>
      <c r="P131" s="754">
        <v>0.87457627118644066</v>
      </c>
      <c r="Q131" s="742">
        <v>126</v>
      </c>
    </row>
    <row r="132" spans="1:17" ht="14.4" customHeight="1" x14ac:dyDescent="0.3">
      <c r="A132" s="737" t="s">
        <v>4324</v>
      </c>
      <c r="B132" s="738" t="s">
        <v>4148</v>
      </c>
      <c r="C132" s="738" t="s">
        <v>4144</v>
      </c>
      <c r="D132" s="738" t="s">
        <v>4229</v>
      </c>
      <c r="E132" s="738" t="s">
        <v>4230</v>
      </c>
      <c r="F132" s="741">
        <v>15</v>
      </c>
      <c r="G132" s="741">
        <v>7305</v>
      </c>
      <c r="H132" s="741"/>
      <c r="I132" s="741">
        <v>487</v>
      </c>
      <c r="J132" s="741"/>
      <c r="K132" s="741"/>
      <c r="L132" s="741"/>
      <c r="M132" s="741"/>
      <c r="N132" s="741"/>
      <c r="O132" s="741"/>
      <c r="P132" s="754"/>
      <c r="Q132" s="742"/>
    </row>
    <row r="133" spans="1:17" ht="14.4" customHeight="1" x14ac:dyDescent="0.3">
      <c r="A133" s="737" t="s">
        <v>4324</v>
      </c>
      <c r="B133" s="738" t="s">
        <v>4148</v>
      </c>
      <c r="C133" s="738" t="s">
        <v>4144</v>
      </c>
      <c r="D133" s="738" t="s">
        <v>4286</v>
      </c>
      <c r="E133" s="738" t="s">
        <v>4233</v>
      </c>
      <c r="F133" s="741">
        <v>39</v>
      </c>
      <c r="G133" s="741">
        <v>26520</v>
      </c>
      <c r="H133" s="741">
        <v>1.5418604651162791</v>
      </c>
      <c r="I133" s="741">
        <v>680</v>
      </c>
      <c r="J133" s="741">
        <v>25</v>
      </c>
      <c r="K133" s="741">
        <v>17200</v>
      </c>
      <c r="L133" s="741">
        <v>1</v>
      </c>
      <c r="M133" s="741">
        <v>688</v>
      </c>
      <c r="N133" s="741"/>
      <c r="O133" s="741"/>
      <c r="P133" s="754"/>
      <c r="Q133" s="742"/>
    </row>
    <row r="134" spans="1:17" ht="14.4" customHeight="1" x14ac:dyDescent="0.3">
      <c r="A134" s="737" t="s">
        <v>4324</v>
      </c>
      <c r="B134" s="738" t="s">
        <v>4148</v>
      </c>
      <c r="C134" s="738" t="s">
        <v>4144</v>
      </c>
      <c r="D134" s="738" t="s">
        <v>4231</v>
      </c>
      <c r="E134" s="738" t="s">
        <v>4230</v>
      </c>
      <c r="F134" s="741">
        <v>4</v>
      </c>
      <c r="G134" s="741">
        <v>2236</v>
      </c>
      <c r="H134" s="741">
        <v>0.2071905114899926</v>
      </c>
      <c r="I134" s="741">
        <v>559</v>
      </c>
      <c r="J134" s="741">
        <v>19</v>
      </c>
      <c r="K134" s="741">
        <v>10792</v>
      </c>
      <c r="L134" s="741">
        <v>1</v>
      </c>
      <c r="M134" s="741">
        <v>568</v>
      </c>
      <c r="N134" s="741">
        <v>3</v>
      </c>
      <c r="O134" s="741">
        <v>1704</v>
      </c>
      <c r="P134" s="754">
        <v>0.15789473684210525</v>
      </c>
      <c r="Q134" s="742">
        <v>568</v>
      </c>
    </row>
    <row r="135" spans="1:17" ht="14.4" customHeight="1" x14ac:dyDescent="0.3">
      <c r="A135" s="737" t="s">
        <v>4324</v>
      </c>
      <c r="B135" s="738" t="s">
        <v>4148</v>
      </c>
      <c r="C135" s="738" t="s">
        <v>4144</v>
      </c>
      <c r="D135" s="738" t="s">
        <v>4232</v>
      </c>
      <c r="E135" s="738" t="s">
        <v>4233</v>
      </c>
      <c r="F135" s="741">
        <v>81</v>
      </c>
      <c r="G135" s="741">
        <v>60912</v>
      </c>
      <c r="H135" s="741">
        <v>0.9416711756976115</v>
      </c>
      <c r="I135" s="741">
        <v>752</v>
      </c>
      <c r="J135" s="741">
        <v>85</v>
      </c>
      <c r="K135" s="741">
        <v>64685</v>
      </c>
      <c r="L135" s="741">
        <v>1</v>
      </c>
      <c r="M135" s="741">
        <v>761</v>
      </c>
      <c r="N135" s="741">
        <v>83</v>
      </c>
      <c r="O135" s="741">
        <v>63163</v>
      </c>
      <c r="P135" s="754">
        <v>0.97647058823529409</v>
      </c>
      <c r="Q135" s="742">
        <v>761</v>
      </c>
    </row>
    <row r="136" spans="1:17" ht="14.4" customHeight="1" x14ac:dyDescent="0.3">
      <c r="A136" s="737" t="s">
        <v>4324</v>
      </c>
      <c r="B136" s="738" t="s">
        <v>4148</v>
      </c>
      <c r="C136" s="738" t="s">
        <v>4144</v>
      </c>
      <c r="D136" s="738" t="s">
        <v>4287</v>
      </c>
      <c r="E136" s="738" t="s">
        <v>4288</v>
      </c>
      <c r="F136" s="741">
        <v>411</v>
      </c>
      <c r="G136" s="741">
        <v>332499</v>
      </c>
      <c r="H136" s="741">
        <v>0.73504158247744023</v>
      </c>
      <c r="I136" s="741">
        <v>809</v>
      </c>
      <c r="J136" s="741">
        <v>553</v>
      </c>
      <c r="K136" s="741">
        <v>452354</v>
      </c>
      <c r="L136" s="741">
        <v>1</v>
      </c>
      <c r="M136" s="741">
        <v>818</v>
      </c>
      <c r="N136" s="741">
        <v>541</v>
      </c>
      <c r="O136" s="741">
        <v>442538</v>
      </c>
      <c r="P136" s="754">
        <v>0.97830018083182635</v>
      </c>
      <c r="Q136" s="742">
        <v>818</v>
      </c>
    </row>
    <row r="137" spans="1:17" ht="14.4" customHeight="1" x14ac:dyDescent="0.3">
      <c r="A137" s="737" t="s">
        <v>4324</v>
      </c>
      <c r="B137" s="738" t="s">
        <v>4148</v>
      </c>
      <c r="C137" s="738" t="s">
        <v>4144</v>
      </c>
      <c r="D137" s="738" t="s">
        <v>4234</v>
      </c>
      <c r="E137" s="738" t="s">
        <v>4235</v>
      </c>
      <c r="F137" s="741">
        <v>7</v>
      </c>
      <c r="G137" s="741">
        <v>3143</v>
      </c>
      <c r="H137" s="741">
        <v>1.1338383838383839</v>
      </c>
      <c r="I137" s="741">
        <v>449</v>
      </c>
      <c r="J137" s="741">
        <v>6</v>
      </c>
      <c r="K137" s="741">
        <v>2772</v>
      </c>
      <c r="L137" s="741">
        <v>1</v>
      </c>
      <c r="M137" s="741">
        <v>462</v>
      </c>
      <c r="N137" s="741"/>
      <c r="O137" s="741"/>
      <c r="P137" s="754"/>
      <c r="Q137" s="742"/>
    </row>
    <row r="138" spans="1:17" ht="14.4" customHeight="1" x14ac:dyDescent="0.3">
      <c r="A138" s="737" t="s">
        <v>4324</v>
      </c>
      <c r="B138" s="738" t="s">
        <v>4148</v>
      </c>
      <c r="C138" s="738" t="s">
        <v>4144</v>
      </c>
      <c r="D138" s="738" t="s">
        <v>4311</v>
      </c>
      <c r="E138" s="738" t="s">
        <v>4220</v>
      </c>
      <c r="F138" s="741">
        <v>16</v>
      </c>
      <c r="G138" s="741">
        <v>6992</v>
      </c>
      <c r="H138" s="741">
        <v>0.74653000213538334</v>
      </c>
      <c r="I138" s="741">
        <v>437</v>
      </c>
      <c r="J138" s="741">
        <v>21</v>
      </c>
      <c r="K138" s="741">
        <v>9366</v>
      </c>
      <c r="L138" s="741">
        <v>1</v>
      </c>
      <c r="M138" s="741">
        <v>446</v>
      </c>
      <c r="N138" s="741">
        <v>17</v>
      </c>
      <c r="O138" s="741">
        <v>7582</v>
      </c>
      <c r="P138" s="754">
        <v>0.80952380952380953</v>
      </c>
      <c r="Q138" s="742">
        <v>446</v>
      </c>
    </row>
    <row r="139" spans="1:17" ht="14.4" customHeight="1" x14ac:dyDescent="0.3">
      <c r="A139" s="737" t="s">
        <v>4324</v>
      </c>
      <c r="B139" s="738" t="s">
        <v>4148</v>
      </c>
      <c r="C139" s="738" t="s">
        <v>4144</v>
      </c>
      <c r="D139" s="738" t="s">
        <v>4312</v>
      </c>
      <c r="E139" s="738" t="s">
        <v>4218</v>
      </c>
      <c r="F139" s="741">
        <v>23</v>
      </c>
      <c r="G139" s="741">
        <v>16445</v>
      </c>
      <c r="H139" s="741">
        <v>0.77894088669950734</v>
      </c>
      <c r="I139" s="741">
        <v>715</v>
      </c>
      <c r="J139" s="741">
        <v>29</v>
      </c>
      <c r="K139" s="741">
        <v>21112</v>
      </c>
      <c r="L139" s="741">
        <v>1</v>
      </c>
      <c r="M139" s="741">
        <v>728</v>
      </c>
      <c r="N139" s="741">
        <v>20</v>
      </c>
      <c r="O139" s="741">
        <v>14560</v>
      </c>
      <c r="P139" s="754">
        <v>0.68965517241379315</v>
      </c>
      <c r="Q139" s="742">
        <v>728</v>
      </c>
    </row>
    <row r="140" spans="1:17" ht="14.4" customHeight="1" x14ac:dyDescent="0.3">
      <c r="A140" s="737" t="s">
        <v>4324</v>
      </c>
      <c r="B140" s="738" t="s">
        <v>4148</v>
      </c>
      <c r="C140" s="738" t="s">
        <v>4144</v>
      </c>
      <c r="D140" s="738" t="s">
        <v>4248</v>
      </c>
      <c r="E140" s="738" t="s">
        <v>4249</v>
      </c>
      <c r="F140" s="741"/>
      <c r="G140" s="741"/>
      <c r="H140" s="741"/>
      <c r="I140" s="741"/>
      <c r="J140" s="741"/>
      <c r="K140" s="741"/>
      <c r="L140" s="741"/>
      <c r="M140" s="741"/>
      <c r="N140" s="741">
        <v>1</v>
      </c>
      <c r="O140" s="741">
        <v>833</v>
      </c>
      <c r="P140" s="754"/>
      <c r="Q140" s="742">
        <v>833</v>
      </c>
    </row>
    <row r="141" spans="1:17" ht="14.4" customHeight="1" x14ac:dyDescent="0.3">
      <c r="A141" s="737" t="s">
        <v>4324</v>
      </c>
      <c r="B141" s="738" t="s">
        <v>4148</v>
      </c>
      <c r="C141" s="738" t="s">
        <v>4144</v>
      </c>
      <c r="D141" s="738" t="s">
        <v>4236</v>
      </c>
      <c r="E141" s="738" t="s">
        <v>4237</v>
      </c>
      <c r="F141" s="741">
        <v>157</v>
      </c>
      <c r="G141" s="741">
        <v>32970</v>
      </c>
      <c r="H141" s="741">
        <v>0.86151032140057482</v>
      </c>
      <c r="I141" s="741">
        <v>210</v>
      </c>
      <c r="J141" s="741">
        <v>178</v>
      </c>
      <c r="K141" s="741">
        <v>38270</v>
      </c>
      <c r="L141" s="741">
        <v>1</v>
      </c>
      <c r="M141" s="741">
        <v>215</v>
      </c>
      <c r="N141" s="741">
        <v>197</v>
      </c>
      <c r="O141" s="741">
        <v>42355</v>
      </c>
      <c r="P141" s="754">
        <v>1.1067415730337078</v>
      </c>
      <c r="Q141" s="742">
        <v>215</v>
      </c>
    </row>
    <row r="142" spans="1:17" ht="14.4" customHeight="1" x14ac:dyDescent="0.3">
      <c r="A142" s="737" t="s">
        <v>4324</v>
      </c>
      <c r="B142" s="738" t="s">
        <v>4148</v>
      </c>
      <c r="C142" s="738" t="s">
        <v>4144</v>
      </c>
      <c r="D142" s="738" t="s">
        <v>4203</v>
      </c>
      <c r="E142" s="738" t="s">
        <v>4204</v>
      </c>
      <c r="F142" s="741"/>
      <c r="G142" s="741"/>
      <c r="H142" s="741"/>
      <c r="I142" s="741"/>
      <c r="J142" s="741">
        <v>2</v>
      </c>
      <c r="K142" s="741">
        <v>708</v>
      </c>
      <c r="L142" s="741">
        <v>1</v>
      </c>
      <c r="M142" s="741">
        <v>354</v>
      </c>
      <c r="N142" s="741">
        <v>4</v>
      </c>
      <c r="O142" s="741">
        <v>1420</v>
      </c>
      <c r="P142" s="754">
        <v>2.0056497175141241</v>
      </c>
      <c r="Q142" s="742">
        <v>355</v>
      </c>
    </row>
    <row r="143" spans="1:17" ht="14.4" customHeight="1" x14ac:dyDescent="0.3">
      <c r="A143" s="737" t="s">
        <v>4324</v>
      </c>
      <c r="B143" s="738" t="s">
        <v>4148</v>
      </c>
      <c r="C143" s="738" t="s">
        <v>4144</v>
      </c>
      <c r="D143" s="738" t="s">
        <v>4238</v>
      </c>
      <c r="E143" s="738" t="s">
        <v>4239</v>
      </c>
      <c r="F143" s="741">
        <v>926</v>
      </c>
      <c r="G143" s="741">
        <v>78710</v>
      </c>
      <c r="H143" s="741">
        <v>1.0254706533776301</v>
      </c>
      <c r="I143" s="741">
        <v>85</v>
      </c>
      <c r="J143" s="741">
        <v>903</v>
      </c>
      <c r="K143" s="741">
        <v>76755</v>
      </c>
      <c r="L143" s="741">
        <v>1</v>
      </c>
      <c r="M143" s="741">
        <v>85</v>
      </c>
      <c r="N143" s="741">
        <v>979</v>
      </c>
      <c r="O143" s="741">
        <v>83215</v>
      </c>
      <c r="P143" s="754">
        <v>1.0841638981173864</v>
      </c>
      <c r="Q143" s="742">
        <v>85</v>
      </c>
    </row>
    <row r="144" spans="1:17" ht="14.4" customHeight="1" x14ac:dyDescent="0.3">
      <c r="A144" s="737" t="s">
        <v>4324</v>
      </c>
      <c r="B144" s="738" t="s">
        <v>4148</v>
      </c>
      <c r="C144" s="738" t="s">
        <v>4144</v>
      </c>
      <c r="D144" s="738" t="s">
        <v>4299</v>
      </c>
      <c r="E144" s="738" t="s">
        <v>4300</v>
      </c>
      <c r="F144" s="741">
        <v>7</v>
      </c>
      <c r="G144" s="741">
        <v>4949</v>
      </c>
      <c r="H144" s="741">
        <v>1.7207927677329624</v>
      </c>
      <c r="I144" s="741">
        <v>707</v>
      </c>
      <c r="J144" s="741">
        <v>4</v>
      </c>
      <c r="K144" s="741">
        <v>2876</v>
      </c>
      <c r="L144" s="741">
        <v>1</v>
      </c>
      <c r="M144" s="741">
        <v>719</v>
      </c>
      <c r="N144" s="741">
        <v>6</v>
      </c>
      <c r="O144" s="741">
        <v>4320</v>
      </c>
      <c r="P144" s="754">
        <v>1.5020862308762171</v>
      </c>
      <c r="Q144" s="742">
        <v>720</v>
      </c>
    </row>
    <row r="145" spans="1:17" ht="14.4" customHeight="1" x14ac:dyDescent="0.3">
      <c r="A145" s="737" t="s">
        <v>4324</v>
      </c>
      <c r="B145" s="738" t="s">
        <v>4148</v>
      </c>
      <c r="C145" s="738" t="s">
        <v>4144</v>
      </c>
      <c r="D145" s="738" t="s">
        <v>4289</v>
      </c>
      <c r="E145" s="738" t="s">
        <v>4288</v>
      </c>
      <c r="F145" s="741">
        <v>301</v>
      </c>
      <c r="G145" s="741">
        <v>281435</v>
      </c>
      <c r="H145" s="741">
        <v>1.7288011695906433</v>
      </c>
      <c r="I145" s="741">
        <v>935</v>
      </c>
      <c r="J145" s="741">
        <v>171</v>
      </c>
      <c r="K145" s="741">
        <v>162792</v>
      </c>
      <c r="L145" s="741">
        <v>1</v>
      </c>
      <c r="M145" s="741">
        <v>952</v>
      </c>
      <c r="N145" s="741">
        <v>249</v>
      </c>
      <c r="O145" s="741">
        <v>237048</v>
      </c>
      <c r="P145" s="754">
        <v>1.4561403508771931</v>
      </c>
      <c r="Q145" s="742">
        <v>952</v>
      </c>
    </row>
    <row r="146" spans="1:17" ht="14.4" customHeight="1" x14ac:dyDescent="0.3">
      <c r="A146" s="737" t="s">
        <v>4324</v>
      </c>
      <c r="B146" s="738" t="s">
        <v>4148</v>
      </c>
      <c r="C146" s="738" t="s">
        <v>4144</v>
      </c>
      <c r="D146" s="738" t="s">
        <v>4209</v>
      </c>
      <c r="E146" s="738" t="s">
        <v>4210</v>
      </c>
      <c r="F146" s="741">
        <v>8</v>
      </c>
      <c r="G146" s="741">
        <v>912</v>
      </c>
      <c r="H146" s="741">
        <v>0.18536585365853658</v>
      </c>
      <c r="I146" s="741">
        <v>114</v>
      </c>
      <c r="J146" s="741">
        <v>41</v>
      </c>
      <c r="K146" s="741">
        <v>4920</v>
      </c>
      <c r="L146" s="741">
        <v>1</v>
      </c>
      <c r="M146" s="741">
        <v>120</v>
      </c>
      <c r="N146" s="741">
        <v>22</v>
      </c>
      <c r="O146" s="741">
        <v>2640</v>
      </c>
      <c r="P146" s="754">
        <v>0.53658536585365857</v>
      </c>
      <c r="Q146" s="742">
        <v>120</v>
      </c>
    </row>
    <row r="147" spans="1:17" ht="14.4" customHeight="1" x14ac:dyDescent="0.3">
      <c r="A147" s="737" t="s">
        <v>4324</v>
      </c>
      <c r="B147" s="738" t="s">
        <v>4148</v>
      </c>
      <c r="C147" s="738" t="s">
        <v>4144</v>
      </c>
      <c r="D147" s="738" t="s">
        <v>4290</v>
      </c>
      <c r="E147" s="738" t="s">
        <v>4288</v>
      </c>
      <c r="F147" s="741">
        <v>47</v>
      </c>
      <c r="G147" s="741">
        <v>34639</v>
      </c>
      <c r="H147" s="741">
        <v>9.2990604026845638</v>
      </c>
      <c r="I147" s="741">
        <v>737</v>
      </c>
      <c r="J147" s="741">
        <v>5</v>
      </c>
      <c r="K147" s="741">
        <v>3725</v>
      </c>
      <c r="L147" s="741">
        <v>1</v>
      </c>
      <c r="M147" s="741">
        <v>745</v>
      </c>
      <c r="N147" s="741">
        <v>18</v>
      </c>
      <c r="O147" s="741">
        <v>13410</v>
      </c>
      <c r="P147" s="754">
        <v>3.6</v>
      </c>
      <c r="Q147" s="742">
        <v>745</v>
      </c>
    </row>
    <row r="148" spans="1:17" ht="14.4" customHeight="1" x14ac:dyDescent="0.3">
      <c r="A148" s="737" t="s">
        <v>4324</v>
      </c>
      <c r="B148" s="738" t="s">
        <v>4148</v>
      </c>
      <c r="C148" s="738" t="s">
        <v>4144</v>
      </c>
      <c r="D148" s="738" t="s">
        <v>4313</v>
      </c>
      <c r="E148" s="738" t="s">
        <v>4314</v>
      </c>
      <c r="F148" s="741">
        <v>1</v>
      </c>
      <c r="G148" s="741">
        <v>57</v>
      </c>
      <c r="H148" s="741">
        <v>0.98275862068965514</v>
      </c>
      <c r="I148" s="741">
        <v>57</v>
      </c>
      <c r="J148" s="741">
        <v>1</v>
      </c>
      <c r="K148" s="741">
        <v>58</v>
      </c>
      <c r="L148" s="741">
        <v>1</v>
      </c>
      <c r="M148" s="741">
        <v>58</v>
      </c>
      <c r="N148" s="741">
        <v>2</v>
      </c>
      <c r="O148" s="741">
        <v>116</v>
      </c>
      <c r="P148" s="754">
        <v>2</v>
      </c>
      <c r="Q148" s="742">
        <v>58</v>
      </c>
    </row>
    <row r="149" spans="1:17" ht="14.4" customHeight="1" x14ac:dyDescent="0.3">
      <c r="A149" s="737" t="s">
        <v>4324</v>
      </c>
      <c r="B149" s="738" t="s">
        <v>4148</v>
      </c>
      <c r="C149" s="738" t="s">
        <v>4144</v>
      </c>
      <c r="D149" s="738" t="s">
        <v>4291</v>
      </c>
      <c r="E149" s="738" t="s">
        <v>4292</v>
      </c>
      <c r="F149" s="741">
        <v>54</v>
      </c>
      <c r="G149" s="741">
        <v>28458</v>
      </c>
      <c r="H149" s="741">
        <v>0.72790055248618779</v>
      </c>
      <c r="I149" s="741">
        <v>527</v>
      </c>
      <c r="J149" s="741">
        <v>72</v>
      </c>
      <c r="K149" s="741">
        <v>39096</v>
      </c>
      <c r="L149" s="741">
        <v>1</v>
      </c>
      <c r="M149" s="741">
        <v>543</v>
      </c>
      <c r="N149" s="741">
        <v>79</v>
      </c>
      <c r="O149" s="741">
        <v>42897</v>
      </c>
      <c r="P149" s="754">
        <v>1.0972222222222223</v>
      </c>
      <c r="Q149" s="742">
        <v>543</v>
      </c>
    </row>
    <row r="150" spans="1:17" ht="14.4" customHeight="1" x14ac:dyDescent="0.3">
      <c r="A150" s="737" t="s">
        <v>4324</v>
      </c>
      <c r="B150" s="738" t="s">
        <v>4148</v>
      </c>
      <c r="C150" s="738" t="s">
        <v>4144</v>
      </c>
      <c r="D150" s="738" t="s">
        <v>4240</v>
      </c>
      <c r="E150" s="738" t="s">
        <v>4241</v>
      </c>
      <c r="F150" s="741">
        <v>3</v>
      </c>
      <c r="G150" s="741">
        <v>897</v>
      </c>
      <c r="H150" s="741">
        <v>2.9218241042345277</v>
      </c>
      <c r="I150" s="741">
        <v>299</v>
      </c>
      <c r="J150" s="741">
        <v>1</v>
      </c>
      <c r="K150" s="741">
        <v>307</v>
      </c>
      <c r="L150" s="741">
        <v>1</v>
      </c>
      <c r="M150" s="741">
        <v>307</v>
      </c>
      <c r="N150" s="741"/>
      <c r="O150" s="741"/>
      <c r="P150" s="754"/>
      <c r="Q150" s="742"/>
    </row>
    <row r="151" spans="1:17" ht="14.4" customHeight="1" x14ac:dyDescent="0.3">
      <c r="A151" s="737" t="s">
        <v>4324</v>
      </c>
      <c r="B151" s="738" t="s">
        <v>4148</v>
      </c>
      <c r="C151" s="738" t="s">
        <v>4144</v>
      </c>
      <c r="D151" s="738" t="s">
        <v>4250</v>
      </c>
      <c r="E151" s="738" t="s">
        <v>4237</v>
      </c>
      <c r="F151" s="741">
        <v>14</v>
      </c>
      <c r="G151" s="741">
        <v>2436</v>
      </c>
      <c r="H151" s="741">
        <v>1.3685393258426966</v>
      </c>
      <c r="I151" s="741">
        <v>174</v>
      </c>
      <c r="J151" s="741">
        <v>10</v>
      </c>
      <c r="K151" s="741">
        <v>1780</v>
      </c>
      <c r="L151" s="741">
        <v>1</v>
      </c>
      <c r="M151" s="741">
        <v>178</v>
      </c>
      <c r="N151" s="741">
        <v>7</v>
      </c>
      <c r="O151" s="741">
        <v>1246</v>
      </c>
      <c r="P151" s="754">
        <v>0.7</v>
      </c>
      <c r="Q151" s="742">
        <v>178</v>
      </c>
    </row>
    <row r="152" spans="1:17" ht="14.4" customHeight="1" x14ac:dyDescent="0.3">
      <c r="A152" s="737" t="s">
        <v>4324</v>
      </c>
      <c r="B152" s="738" t="s">
        <v>4148</v>
      </c>
      <c r="C152" s="738" t="s">
        <v>4144</v>
      </c>
      <c r="D152" s="738" t="s">
        <v>4242</v>
      </c>
      <c r="E152" s="738" t="s">
        <v>4241</v>
      </c>
      <c r="F152" s="741">
        <v>1</v>
      </c>
      <c r="G152" s="741">
        <v>371</v>
      </c>
      <c r="H152" s="741">
        <v>4.2448512585812358E-2</v>
      </c>
      <c r="I152" s="741">
        <v>371</v>
      </c>
      <c r="J152" s="741">
        <v>23</v>
      </c>
      <c r="K152" s="741">
        <v>8740</v>
      </c>
      <c r="L152" s="741">
        <v>1</v>
      </c>
      <c r="M152" s="741">
        <v>380</v>
      </c>
      <c r="N152" s="741">
        <v>20</v>
      </c>
      <c r="O152" s="741">
        <v>7600</v>
      </c>
      <c r="P152" s="754">
        <v>0.86956521739130432</v>
      </c>
      <c r="Q152" s="742">
        <v>380</v>
      </c>
    </row>
    <row r="153" spans="1:17" ht="14.4" customHeight="1" x14ac:dyDescent="0.3">
      <c r="A153" s="737" t="s">
        <v>4324</v>
      </c>
      <c r="B153" s="738" t="s">
        <v>4148</v>
      </c>
      <c r="C153" s="738" t="s">
        <v>4144</v>
      </c>
      <c r="D153" s="738" t="s">
        <v>4217</v>
      </c>
      <c r="E153" s="738" t="s">
        <v>4218</v>
      </c>
      <c r="F153" s="741">
        <v>5</v>
      </c>
      <c r="G153" s="741">
        <v>3030</v>
      </c>
      <c r="H153" s="741">
        <v>4.9029126213592233</v>
      </c>
      <c r="I153" s="741">
        <v>606</v>
      </c>
      <c r="J153" s="741">
        <v>1</v>
      </c>
      <c r="K153" s="741">
        <v>618</v>
      </c>
      <c r="L153" s="741">
        <v>1</v>
      </c>
      <c r="M153" s="741">
        <v>618</v>
      </c>
      <c r="N153" s="741"/>
      <c r="O153" s="741"/>
      <c r="P153" s="754"/>
      <c r="Q153" s="742"/>
    </row>
    <row r="154" spans="1:17" ht="14.4" customHeight="1" x14ac:dyDescent="0.3">
      <c r="A154" s="737" t="s">
        <v>4324</v>
      </c>
      <c r="B154" s="738" t="s">
        <v>4148</v>
      </c>
      <c r="C154" s="738" t="s">
        <v>4144</v>
      </c>
      <c r="D154" s="738" t="s">
        <v>4293</v>
      </c>
      <c r="E154" s="738" t="s">
        <v>4294</v>
      </c>
      <c r="F154" s="741">
        <v>1</v>
      </c>
      <c r="G154" s="741">
        <v>100</v>
      </c>
      <c r="H154" s="741"/>
      <c r="I154" s="741">
        <v>100</v>
      </c>
      <c r="J154" s="741"/>
      <c r="K154" s="741"/>
      <c r="L154" s="741"/>
      <c r="M154" s="741"/>
      <c r="N154" s="741">
        <v>1</v>
      </c>
      <c r="O154" s="741">
        <v>100</v>
      </c>
      <c r="P154" s="754"/>
      <c r="Q154" s="742">
        <v>100</v>
      </c>
    </row>
    <row r="155" spans="1:17" ht="14.4" customHeight="1" x14ac:dyDescent="0.3">
      <c r="A155" s="737" t="s">
        <v>4324</v>
      </c>
      <c r="B155" s="738" t="s">
        <v>4148</v>
      </c>
      <c r="C155" s="738" t="s">
        <v>4144</v>
      </c>
      <c r="D155" s="738" t="s">
        <v>4315</v>
      </c>
      <c r="E155" s="738" t="s">
        <v>4288</v>
      </c>
      <c r="F155" s="741">
        <v>35</v>
      </c>
      <c r="G155" s="741">
        <v>35630</v>
      </c>
      <c r="H155" s="741">
        <v>0.74837219071623606</v>
      </c>
      <c r="I155" s="741">
        <v>1018</v>
      </c>
      <c r="J155" s="741">
        <v>46</v>
      </c>
      <c r="K155" s="741">
        <v>47610</v>
      </c>
      <c r="L155" s="741">
        <v>1</v>
      </c>
      <c r="M155" s="741">
        <v>1035</v>
      </c>
      <c r="N155" s="741">
        <v>104</v>
      </c>
      <c r="O155" s="741">
        <v>107640</v>
      </c>
      <c r="P155" s="754">
        <v>2.2608695652173911</v>
      </c>
      <c r="Q155" s="742">
        <v>1035</v>
      </c>
    </row>
    <row r="156" spans="1:17" ht="14.4" customHeight="1" x14ac:dyDescent="0.3">
      <c r="A156" s="737" t="s">
        <v>4324</v>
      </c>
      <c r="B156" s="738" t="s">
        <v>4148</v>
      </c>
      <c r="C156" s="738" t="s">
        <v>4144</v>
      </c>
      <c r="D156" s="738" t="s">
        <v>4251</v>
      </c>
      <c r="E156" s="738" t="s">
        <v>4235</v>
      </c>
      <c r="F156" s="741">
        <v>2</v>
      </c>
      <c r="G156" s="741">
        <v>680</v>
      </c>
      <c r="H156" s="741"/>
      <c r="I156" s="741">
        <v>340</v>
      </c>
      <c r="J156" s="741"/>
      <c r="K156" s="741"/>
      <c r="L156" s="741"/>
      <c r="M156" s="741"/>
      <c r="N156" s="741"/>
      <c r="O156" s="741"/>
      <c r="P156" s="754"/>
      <c r="Q156" s="742"/>
    </row>
    <row r="157" spans="1:17" ht="14.4" customHeight="1" x14ac:dyDescent="0.3">
      <c r="A157" s="737" t="s">
        <v>4324</v>
      </c>
      <c r="B157" s="738" t="s">
        <v>4148</v>
      </c>
      <c r="C157" s="738" t="s">
        <v>4144</v>
      </c>
      <c r="D157" s="738" t="s">
        <v>4219</v>
      </c>
      <c r="E157" s="738" t="s">
        <v>4220</v>
      </c>
      <c r="F157" s="741">
        <v>3</v>
      </c>
      <c r="G157" s="741">
        <v>1095</v>
      </c>
      <c r="H157" s="741">
        <v>2.935656836461126</v>
      </c>
      <c r="I157" s="741">
        <v>365</v>
      </c>
      <c r="J157" s="741">
        <v>1</v>
      </c>
      <c r="K157" s="741">
        <v>373</v>
      </c>
      <c r="L157" s="741">
        <v>1</v>
      </c>
      <c r="M157" s="741">
        <v>373</v>
      </c>
      <c r="N157" s="741"/>
      <c r="O157" s="741"/>
      <c r="P157" s="754"/>
      <c r="Q157" s="742"/>
    </row>
    <row r="158" spans="1:17" ht="14.4" customHeight="1" x14ac:dyDescent="0.3">
      <c r="A158" s="737" t="s">
        <v>4324</v>
      </c>
      <c r="B158" s="738" t="s">
        <v>4148</v>
      </c>
      <c r="C158" s="738" t="s">
        <v>4144</v>
      </c>
      <c r="D158" s="738" t="s">
        <v>4316</v>
      </c>
      <c r="E158" s="738" t="s">
        <v>4288</v>
      </c>
      <c r="F158" s="741"/>
      <c r="G158" s="741"/>
      <c r="H158" s="741"/>
      <c r="I158" s="741"/>
      <c r="J158" s="741"/>
      <c r="K158" s="741"/>
      <c r="L158" s="741"/>
      <c r="M158" s="741"/>
      <c r="N158" s="741">
        <v>3</v>
      </c>
      <c r="O158" s="741">
        <v>2637</v>
      </c>
      <c r="P158" s="754"/>
      <c r="Q158" s="742">
        <v>879</v>
      </c>
    </row>
    <row r="159" spans="1:17" ht="14.4" customHeight="1" x14ac:dyDescent="0.3">
      <c r="A159" s="737" t="s">
        <v>4324</v>
      </c>
      <c r="B159" s="738" t="s">
        <v>4148</v>
      </c>
      <c r="C159" s="738" t="s">
        <v>4144</v>
      </c>
      <c r="D159" s="738" t="s">
        <v>4317</v>
      </c>
      <c r="E159" s="738" t="s">
        <v>4318</v>
      </c>
      <c r="F159" s="741">
        <v>23</v>
      </c>
      <c r="G159" s="741">
        <v>12029</v>
      </c>
      <c r="H159" s="741">
        <v>3.7755806654111739</v>
      </c>
      <c r="I159" s="741">
        <v>523</v>
      </c>
      <c r="J159" s="741">
        <v>6</v>
      </c>
      <c r="K159" s="741">
        <v>3186</v>
      </c>
      <c r="L159" s="741">
        <v>1</v>
      </c>
      <c r="M159" s="741">
        <v>531</v>
      </c>
      <c r="N159" s="741"/>
      <c r="O159" s="741"/>
      <c r="P159" s="754"/>
      <c r="Q159" s="742"/>
    </row>
    <row r="160" spans="1:17" ht="14.4" customHeight="1" x14ac:dyDescent="0.3">
      <c r="A160" s="737" t="s">
        <v>4324</v>
      </c>
      <c r="B160" s="738" t="s">
        <v>4148</v>
      </c>
      <c r="C160" s="738" t="s">
        <v>4144</v>
      </c>
      <c r="D160" s="738" t="s">
        <v>4319</v>
      </c>
      <c r="E160" s="738" t="s">
        <v>4318</v>
      </c>
      <c r="F160" s="741">
        <v>109</v>
      </c>
      <c r="G160" s="741">
        <v>87963</v>
      </c>
      <c r="H160" s="741">
        <v>0.9976748933853552</v>
      </c>
      <c r="I160" s="741">
        <v>807</v>
      </c>
      <c r="J160" s="741">
        <v>107</v>
      </c>
      <c r="K160" s="741">
        <v>88168</v>
      </c>
      <c r="L160" s="741">
        <v>1</v>
      </c>
      <c r="M160" s="741">
        <v>824</v>
      </c>
      <c r="N160" s="741">
        <v>98</v>
      </c>
      <c r="O160" s="741">
        <v>80752</v>
      </c>
      <c r="P160" s="754">
        <v>0.91588785046728971</v>
      </c>
      <c r="Q160" s="742">
        <v>824</v>
      </c>
    </row>
    <row r="161" spans="1:17" ht="14.4" customHeight="1" x14ac:dyDescent="0.3">
      <c r="A161" s="737" t="s">
        <v>4324</v>
      </c>
      <c r="B161" s="738" t="s">
        <v>4148</v>
      </c>
      <c r="C161" s="738" t="s">
        <v>4144</v>
      </c>
      <c r="D161" s="738" t="s">
        <v>4320</v>
      </c>
      <c r="E161" s="738" t="s">
        <v>4318</v>
      </c>
      <c r="F161" s="741">
        <v>61</v>
      </c>
      <c r="G161" s="741">
        <v>36295</v>
      </c>
      <c r="H161" s="741">
        <v>0.60091059602649011</v>
      </c>
      <c r="I161" s="741">
        <v>595</v>
      </c>
      <c r="J161" s="741">
        <v>100</v>
      </c>
      <c r="K161" s="741">
        <v>60400</v>
      </c>
      <c r="L161" s="741">
        <v>1</v>
      </c>
      <c r="M161" s="741">
        <v>604</v>
      </c>
      <c r="N161" s="741">
        <v>38</v>
      </c>
      <c r="O161" s="741">
        <v>22952</v>
      </c>
      <c r="P161" s="754">
        <v>0.38</v>
      </c>
      <c r="Q161" s="742">
        <v>604</v>
      </c>
    </row>
    <row r="162" spans="1:17" ht="14.4" customHeight="1" x14ac:dyDescent="0.3">
      <c r="A162" s="737" t="s">
        <v>4324</v>
      </c>
      <c r="B162" s="738" t="s">
        <v>4148</v>
      </c>
      <c r="C162" s="738" t="s">
        <v>4144</v>
      </c>
      <c r="D162" s="738" t="s">
        <v>4297</v>
      </c>
      <c r="E162" s="738" t="s">
        <v>4296</v>
      </c>
      <c r="F162" s="741"/>
      <c r="G162" s="741"/>
      <c r="H162" s="741"/>
      <c r="I162" s="741"/>
      <c r="J162" s="741">
        <v>1</v>
      </c>
      <c r="K162" s="741">
        <v>537</v>
      </c>
      <c r="L162" s="741">
        <v>1</v>
      </c>
      <c r="M162" s="741">
        <v>537</v>
      </c>
      <c r="N162" s="741"/>
      <c r="O162" s="741"/>
      <c r="P162" s="754"/>
      <c r="Q162" s="742"/>
    </row>
    <row r="163" spans="1:17" ht="14.4" customHeight="1" x14ac:dyDescent="0.3">
      <c r="A163" s="737" t="s">
        <v>4324</v>
      </c>
      <c r="B163" s="738" t="s">
        <v>4148</v>
      </c>
      <c r="C163" s="738" t="s">
        <v>4144</v>
      </c>
      <c r="D163" s="738" t="s">
        <v>4325</v>
      </c>
      <c r="E163" s="738" t="s">
        <v>4326</v>
      </c>
      <c r="F163" s="741"/>
      <c r="G163" s="741"/>
      <c r="H163" s="741"/>
      <c r="I163" s="741"/>
      <c r="J163" s="741"/>
      <c r="K163" s="741"/>
      <c r="L163" s="741"/>
      <c r="M163" s="741"/>
      <c r="N163" s="741">
        <v>1</v>
      </c>
      <c r="O163" s="741">
        <v>1380</v>
      </c>
      <c r="P163" s="754"/>
      <c r="Q163" s="742">
        <v>1380</v>
      </c>
    </row>
    <row r="164" spans="1:17" ht="14.4" customHeight="1" x14ac:dyDescent="0.3">
      <c r="A164" s="737" t="s">
        <v>4324</v>
      </c>
      <c r="B164" s="738" t="s">
        <v>4148</v>
      </c>
      <c r="C164" s="738" t="s">
        <v>4144</v>
      </c>
      <c r="D164" s="738" t="s">
        <v>4223</v>
      </c>
      <c r="E164" s="738" t="s">
        <v>4224</v>
      </c>
      <c r="F164" s="741"/>
      <c r="G164" s="741"/>
      <c r="H164" s="741"/>
      <c r="I164" s="741"/>
      <c r="J164" s="741">
        <v>2</v>
      </c>
      <c r="K164" s="741">
        <v>2592</v>
      </c>
      <c r="L164" s="741">
        <v>1</v>
      </c>
      <c r="M164" s="741">
        <v>1296</v>
      </c>
      <c r="N164" s="741">
        <v>3</v>
      </c>
      <c r="O164" s="741">
        <v>3888</v>
      </c>
      <c r="P164" s="754">
        <v>1.5</v>
      </c>
      <c r="Q164" s="742">
        <v>1296</v>
      </c>
    </row>
    <row r="165" spans="1:17" ht="14.4" customHeight="1" x14ac:dyDescent="0.3">
      <c r="A165" s="737" t="s">
        <v>4324</v>
      </c>
      <c r="B165" s="738" t="s">
        <v>4143</v>
      </c>
      <c r="C165" s="738" t="s">
        <v>4144</v>
      </c>
      <c r="D165" s="738" t="s">
        <v>4145</v>
      </c>
      <c r="E165" s="738" t="s">
        <v>4146</v>
      </c>
      <c r="F165" s="741"/>
      <c r="G165" s="741"/>
      <c r="H165" s="741"/>
      <c r="I165" s="741"/>
      <c r="J165" s="741">
        <v>3</v>
      </c>
      <c r="K165" s="741">
        <v>0</v>
      </c>
      <c r="L165" s="741"/>
      <c r="M165" s="741">
        <v>0</v>
      </c>
      <c r="N165" s="741">
        <v>1</v>
      </c>
      <c r="O165" s="741">
        <v>0</v>
      </c>
      <c r="P165" s="754"/>
      <c r="Q165" s="742">
        <v>0</v>
      </c>
    </row>
    <row r="166" spans="1:17" ht="14.4" customHeight="1" x14ac:dyDescent="0.3">
      <c r="A166" s="737" t="s">
        <v>4147</v>
      </c>
      <c r="B166" s="738" t="s">
        <v>4148</v>
      </c>
      <c r="C166" s="738" t="s">
        <v>4178</v>
      </c>
      <c r="D166" s="738" t="s">
        <v>4303</v>
      </c>
      <c r="E166" s="738" t="s">
        <v>4304</v>
      </c>
      <c r="F166" s="741">
        <v>1</v>
      </c>
      <c r="G166" s="741">
        <v>2310</v>
      </c>
      <c r="H166" s="741"/>
      <c r="I166" s="741">
        <v>2310</v>
      </c>
      <c r="J166" s="741"/>
      <c r="K166" s="741"/>
      <c r="L166" s="741"/>
      <c r="M166" s="741"/>
      <c r="N166" s="741">
        <v>3</v>
      </c>
      <c r="O166" s="741">
        <v>6930</v>
      </c>
      <c r="P166" s="754"/>
      <c r="Q166" s="742">
        <v>2310</v>
      </c>
    </row>
    <row r="167" spans="1:17" ht="14.4" customHeight="1" x14ac:dyDescent="0.3">
      <c r="A167" s="737" t="s">
        <v>4147</v>
      </c>
      <c r="B167" s="738" t="s">
        <v>4148</v>
      </c>
      <c r="C167" s="738" t="s">
        <v>4178</v>
      </c>
      <c r="D167" s="738" t="s">
        <v>4280</v>
      </c>
      <c r="E167" s="738" t="s">
        <v>4281</v>
      </c>
      <c r="F167" s="741">
        <v>278</v>
      </c>
      <c r="G167" s="741">
        <v>251520.5</v>
      </c>
      <c r="H167" s="741">
        <v>1.4708994708994709</v>
      </c>
      <c r="I167" s="741">
        <v>904.75</v>
      </c>
      <c r="J167" s="741">
        <v>189</v>
      </c>
      <c r="K167" s="741">
        <v>170997.75</v>
      </c>
      <c r="L167" s="741">
        <v>1</v>
      </c>
      <c r="M167" s="741">
        <v>904.75</v>
      </c>
      <c r="N167" s="741">
        <v>227</v>
      </c>
      <c r="O167" s="741">
        <v>205378.25</v>
      </c>
      <c r="P167" s="754">
        <v>1.2010582010582012</v>
      </c>
      <c r="Q167" s="742">
        <v>904.75</v>
      </c>
    </row>
    <row r="168" spans="1:17" ht="14.4" customHeight="1" x14ac:dyDescent="0.3">
      <c r="A168" s="737" t="s">
        <v>4147</v>
      </c>
      <c r="B168" s="738" t="s">
        <v>4148</v>
      </c>
      <c r="C168" s="738" t="s">
        <v>4178</v>
      </c>
      <c r="D168" s="738" t="s">
        <v>4181</v>
      </c>
      <c r="E168" s="738" t="s">
        <v>4182</v>
      </c>
      <c r="F168" s="741">
        <v>3</v>
      </c>
      <c r="G168" s="741">
        <v>727.92</v>
      </c>
      <c r="H168" s="741">
        <v>2.8302811151288929</v>
      </c>
      <c r="I168" s="741">
        <v>242.64</v>
      </c>
      <c r="J168" s="741">
        <v>1.06</v>
      </c>
      <c r="K168" s="741">
        <v>257.19</v>
      </c>
      <c r="L168" s="741">
        <v>1</v>
      </c>
      <c r="M168" s="741">
        <v>242.6320754716981</v>
      </c>
      <c r="N168" s="741">
        <v>5</v>
      </c>
      <c r="O168" s="741">
        <v>1213.1999999999998</v>
      </c>
      <c r="P168" s="754">
        <v>4.7171351918814874</v>
      </c>
      <c r="Q168" s="742">
        <v>242.63999999999996</v>
      </c>
    </row>
    <row r="169" spans="1:17" ht="14.4" customHeight="1" x14ac:dyDescent="0.3">
      <c r="A169" s="737" t="s">
        <v>4147</v>
      </c>
      <c r="B169" s="738" t="s">
        <v>4148</v>
      </c>
      <c r="C169" s="738" t="s">
        <v>4178</v>
      </c>
      <c r="D169" s="738" t="s">
        <v>4183</v>
      </c>
      <c r="E169" s="738" t="s">
        <v>4184</v>
      </c>
      <c r="F169" s="741"/>
      <c r="G169" s="741"/>
      <c r="H169" s="741"/>
      <c r="I169" s="741"/>
      <c r="J169" s="741">
        <v>0.01</v>
      </c>
      <c r="K169" s="741">
        <v>2.42</v>
      </c>
      <c r="L169" s="741">
        <v>1</v>
      </c>
      <c r="M169" s="741">
        <v>242</v>
      </c>
      <c r="N169" s="741">
        <v>1</v>
      </c>
      <c r="O169" s="741">
        <v>242.64</v>
      </c>
      <c r="P169" s="754">
        <v>100.26446280991735</v>
      </c>
      <c r="Q169" s="742">
        <v>242.64</v>
      </c>
    </row>
    <row r="170" spans="1:17" ht="14.4" customHeight="1" x14ac:dyDescent="0.3">
      <c r="A170" s="737" t="s">
        <v>4147</v>
      </c>
      <c r="B170" s="738" t="s">
        <v>4148</v>
      </c>
      <c r="C170" s="738" t="s">
        <v>4178</v>
      </c>
      <c r="D170" s="738" t="s">
        <v>4309</v>
      </c>
      <c r="E170" s="738" t="s">
        <v>4310</v>
      </c>
      <c r="F170" s="741"/>
      <c r="G170" s="741"/>
      <c r="H170" s="741"/>
      <c r="I170" s="741"/>
      <c r="J170" s="741">
        <v>1</v>
      </c>
      <c r="K170" s="741">
        <v>2971.25</v>
      </c>
      <c r="L170" s="741">
        <v>1</v>
      </c>
      <c r="M170" s="741">
        <v>2971.25</v>
      </c>
      <c r="N170" s="741"/>
      <c r="O170" s="741"/>
      <c r="P170" s="754"/>
      <c r="Q170" s="742"/>
    </row>
    <row r="171" spans="1:17" ht="14.4" customHeight="1" x14ac:dyDescent="0.3">
      <c r="A171" s="737" t="s">
        <v>4147</v>
      </c>
      <c r="B171" s="738" t="s">
        <v>4148</v>
      </c>
      <c r="C171" s="738" t="s">
        <v>4144</v>
      </c>
      <c r="D171" s="738" t="s">
        <v>4282</v>
      </c>
      <c r="E171" s="738" t="s">
        <v>4283</v>
      </c>
      <c r="F171" s="741">
        <v>14</v>
      </c>
      <c r="G171" s="741">
        <v>2646</v>
      </c>
      <c r="H171" s="741">
        <v>1.2335664335664336</v>
      </c>
      <c r="I171" s="741">
        <v>189</v>
      </c>
      <c r="J171" s="741">
        <v>11</v>
      </c>
      <c r="K171" s="741">
        <v>2145</v>
      </c>
      <c r="L171" s="741">
        <v>1</v>
      </c>
      <c r="M171" s="741">
        <v>195</v>
      </c>
      <c r="N171" s="741">
        <v>2</v>
      </c>
      <c r="O171" s="741">
        <v>392</v>
      </c>
      <c r="P171" s="754">
        <v>0.18275058275058276</v>
      </c>
      <c r="Q171" s="742">
        <v>196</v>
      </c>
    </row>
    <row r="172" spans="1:17" ht="14.4" customHeight="1" x14ac:dyDescent="0.3">
      <c r="A172" s="737" t="s">
        <v>4147</v>
      </c>
      <c r="B172" s="738" t="s">
        <v>4148</v>
      </c>
      <c r="C172" s="738" t="s">
        <v>4144</v>
      </c>
      <c r="D172" s="738" t="s">
        <v>4284</v>
      </c>
      <c r="E172" s="738" t="s">
        <v>4285</v>
      </c>
      <c r="F172" s="741">
        <v>4</v>
      </c>
      <c r="G172" s="741">
        <v>4560</v>
      </c>
      <c r="H172" s="741">
        <v>0.49222797927461137</v>
      </c>
      <c r="I172" s="741">
        <v>1140</v>
      </c>
      <c r="J172" s="741">
        <v>8</v>
      </c>
      <c r="K172" s="741">
        <v>9264</v>
      </c>
      <c r="L172" s="741">
        <v>1</v>
      </c>
      <c r="M172" s="741">
        <v>1158</v>
      </c>
      <c r="N172" s="741">
        <v>15</v>
      </c>
      <c r="O172" s="741">
        <v>17385</v>
      </c>
      <c r="P172" s="754">
        <v>1.876619170984456</v>
      </c>
      <c r="Q172" s="742">
        <v>1159</v>
      </c>
    </row>
    <row r="173" spans="1:17" ht="14.4" customHeight="1" x14ac:dyDescent="0.3">
      <c r="A173" s="737" t="s">
        <v>4147</v>
      </c>
      <c r="B173" s="738" t="s">
        <v>4148</v>
      </c>
      <c r="C173" s="738" t="s">
        <v>4144</v>
      </c>
      <c r="D173" s="738" t="s">
        <v>4193</v>
      </c>
      <c r="E173" s="738" t="s">
        <v>4194</v>
      </c>
      <c r="F173" s="741">
        <v>1</v>
      </c>
      <c r="G173" s="741">
        <v>35</v>
      </c>
      <c r="H173" s="741"/>
      <c r="I173" s="741">
        <v>35</v>
      </c>
      <c r="J173" s="741"/>
      <c r="K173" s="741"/>
      <c r="L173" s="741"/>
      <c r="M173" s="741"/>
      <c r="N173" s="741"/>
      <c r="O173" s="741"/>
      <c r="P173" s="754"/>
      <c r="Q173" s="742"/>
    </row>
    <row r="174" spans="1:17" ht="14.4" customHeight="1" x14ac:dyDescent="0.3">
      <c r="A174" s="737" t="s">
        <v>4147</v>
      </c>
      <c r="B174" s="738" t="s">
        <v>4148</v>
      </c>
      <c r="C174" s="738" t="s">
        <v>4144</v>
      </c>
      <c r="D174" s="738" t="s">
        <v>4199</v>
      </c>
      <c r="E174" s="738" t="s">
        <v>4200</v>
      </c>
      <c r="F174" s="741">
        <v>567</v>
      </c>
      <c r="G174" s="741">
        <v>133245</v>
      </c>
      <c r="H174" s="741">
        <v>1.0388582655678655</v>
      </c>
      <c r="I174" s="741">
        <v>235</v>
      </c>
      <c r="J174" s="741">
        <v>511</v>
      </c>
      <c r="K174" s="741">
        <v>128261</v>
      </c>
      <c r="L174" s="741">
        <v>1</v>
      </c>
      <c r="M174" s="741">
        <v>251</v>
      </c>
      <c r="N174" s="741">
        <v>506</v>
      </c>
      <c r="O174" s="741">
        <v>127006</v>
      </c>
      <c r="P174" s="754">
        <v>0.99021526418786687</v>
      </c>
      <c r="Q174" s="742">
        <v>251</v>
      </c>
    </row>
    <row r="175" spans="1:17" ht="14.4" customHeight="1" x14ac:dyDescent="0.3">
      <c r="A175" s="737" t="s">
        <v>4147</v>
      </c>
      <c r="B175" s="738" t="s">
        <v>4148</v>
      </c>
      <c r="C175" s="738" t="s">
        <v>4144</v>
      </c>
      <c r="D175" s="738" t="s">
        <v>4225</v>
      </c>
      <c r="E175" s="738" t="s">
        <v>4226</v>
      </c>
      <c r="F175" s="741">
        <v>163</v>
      </c>
      <c r="G175" s="741">
        <v>19234</v>
      </c>
      <c r="H175" s="741">
        <v>1.2310547875064004</v>
      </c>
      <c r="I175" s="741">
        <v>118</v>
      </c>
      <c r="J175" s="741">
        <v>124</v>
      </c>
      <c r="K175" s="741">
        <v>15624</v>
      </c>
      <c r="L175" s="741">
        <v>1</v>
      </c>
      <c r="M175" s="741">
        <v>126</v>
      </c>
      <c r="N175" s="741">
        <v>198</v>
      </c>
      <c r="O175" s="741">
        <v>24948</v>
      </c>
      <c r="P175" s="754">
        <v>1.596774193548387</v>
      </c>
      <c r="Q175" s="742">
        <v>126</v>
      </c>
    </row>
    <row r="176" spans="1:17" ht="14.4" customHeight="1" x14ac:dyDescent="0.3">
      <c r="A176" s="737" t="s">
        <v>4147</v>
      </c>
      <c r="B176" s="738" t="s">
        <v>4148</v>
      </c>
      <c r="C176" s="738" t="s">
        <v>4144</v>
      </c>
      <c r="D176" s="738" t="s">
        <v>4286</v>
      </c>
      <c r="E176" s="738" t="s">
        <v>4233</v>
      </c>
      <c r="F176" s="741">
        <v>11</v>
      </c>
      <c r="G176" s="741">
        <v>7480</v>
      </c>
      <c r="H176" s="741">
        <v>3.6240310077519382</v>
      </c>
      <c r="I176" s="741">
        <v>680</v>
      </c>
      <c r="J176" s="741">
        <v>3</v>
      </c>
      <c r="K176" s="741">
        <v>2064</v>
      </c>
      <c r="L176" s="741">
        <v>1</v>
      </c>
      <c r="M176" s="741">
        <v>688</v>
      </c>
      <c r="N176" s="741"/>
      <c r="O176" s="741"/>
      <c r="P176" s="754"/>
      <c r="Q176" s="742"/>
    </row>
    <row r="177" spans="1:17" ht="14.4" customHeight="1" x14ac:dyDescent="0.3">
      <c r="A177" s="737" t="s">
        <v>4147</v>
      </c>
      <c r="B177" s="738" t="s">
        <v>4148</v>
      </c>
      <c r="C177" s="738" t="s">
        <v>4144</v>
      </c>
      <c r="D177" s="738" t="s">
        <v>4231</v>
      </c>
      <c r="E177" s="738" t="s">
        <v>4230</v>
      </c>
      <c r="F177" s="741">
        <v>3</v>
      </c>
      <c r="G177" s="741">
        <v>1677</v>
      </c>
      <c r="H177" s="741"/>
      <c r="I177" s="741">
        <v>559</v>
      </c>
      <c r="J177" s="741"/>
      <c r="K177" s="741"/>
      <c r="L177" s="741"/>
      <c r="M177" s="741"/>
      <c r="N177" s="741">
        <v>3</v>
      </c>
      <c r="O177" s="741">
        <v>1704</v>
      </c>
      <c r="P177" s="754"/>
      <c r="Q177" s="742">
        <v>568</v>
      </c>
    </row>
    <row r="178" spans="1:17" ht="14.4" customHeight="1" x14ac:dyDescent="0.3">
      <c r="A178" s="737" t="s">
        <v>4147</v>
      </c>
      <c r="B178" s="738" t="s">
        <v>4148</v>
      </c>
      <c r="C178" s="738" t="s">
        <v>4144</v>
      </c>
      <c r="D178" s="738" t="s">
        <v>4232</v>
      </c>
      <c r="E178" s="738" t="s">
        <v>4233</v>
      </c>
      <c r="F178" s="741">
        <v>19</v>
      </c>
      <c r="G178" s="741">
        <v>14288</v>
      </c>
      <c r="H178" s="741">
        <v>0.50744042334055472</v>
      </c>
      <c r="I178" s="741">
        <v>752</v>
      </c>
      <c r="J178" s="741">
        <v>37</v>
      </c>
      <c r="K178" s="741">
        <v>28157</v>
      </c>
      <c r="L178" s="741">
        <v>1</v>
      </c>
      <c r="M178" s="741">
        <v>761</v>
      </c>
      <c r="N178" s="741">
        <v>22</v>
      </c>
      <c r="O178" s="741">
        <v>16742</v>
      </c>
      <c r="P178" s="754">
        <v>0.59459459459459463</v>
      </c>
      <c r="Q178" s="742">
        <v>761</v>
      </c>
    </row>
    <row r="179" spans="1:17" ht="14.4" customHeight="1" x14ac:dyDescent="0.3">
      <c r="A179" s="737" t="s">
        <v>4147</v>
      </c>
      <c r="B179" s="738" t="s">
        <v>4148</v>
      </c>
      <c r="C179" s="738" t="s">
        <v>4144</v>
      </c>
      <c r="D179" s="738" t="s">
        <v>4287</v>
      </c>
      <c r="E179" s="738" t="s">
        <v>4288</v>
      </c>
      <c r="F179" s="741">
        <v>437</v>
      </c>
      <c r="G179" s="741">
        <v>353533</v>
      </c>
      <c r="H179" s="741">
        <v>0.56274991085982073</v>
      </c>
      <c r="I179" s="741">
        <v>809</v>
      </c>
      <c r="J179" s="741">
        <v>768</v>
      </c>
      <c r="K179" s="741">
        <v>628224</v>
      </c>
      <c r="L179" s="741">
        <v>1</v>
      </c>
      <c r="M179" s="741">
        <v>818</v>
      </c>
      <c r="N179" s="741">
        <v>444</v>
      </c>
      <c r="O179" s="741">
        <v>363192</v>
      </c>
      <c r="P179" s="754">
        <v>0.578125</v>
      </c>
      <c r="Q179" s="742">
        <v>818</v>
      </c>
    </row>
    <row r="180" spans="1:17" ht="14.4" customHeight="1" x14ac:dyDescent="0.3">
      <c r="A180" s="737" t="s">
        <v>4147</v>
      </c>
      <c r="B180" s="738" t="s">
        <v>4148</v>
      </c>
      <c r="C180" s="738" t="s">
        <v>4144</v>
      </c>
      <c r="D180" s="738" t="s">
        <v>4234</v>
      </c>
      <c r="E180" s="738" t="s">
        <v>4235</v>
      </c>
      <c r="F180" s="741">
        <v>1</v>
      </c>
      <c r="G180" s="741">
        <v>449</v>
      </c>
      <c r="H180" s="741"/>
      <c r="I180" s="741">
        <v>449</v>
      </c>
      <c r="J180" s="741"/>
      <c r="K180" s="741"/>
      <c r="L180" s="741"/>
      <c r="M180" s="741"/>
      <c r="N180" s="741">
        <v>3</v>
      </c>
      <c r="O180" s="741">
        <v>1386</v>
      </c>
      <c r="P180" s="754"/>
      <c r="Q180" s="742">
        <v>462</v>
      </c>
    </row>
    <row r="181" spans="1:17" ht="14.4" customHeight="1" x14ac:dyDescent="0.3">
      <c r="A181" s="737" t="s">
        <v>4147</v>
      </c>
      <c r="B181" s="738" t="s">
        <v>4148</v>
      </c>
      <c r="C181" s="738" t="s">
        <v>4144</v>
      </c>
      <c r="D181" s="738" t="s">
        <v>4311</v>
      </c>
      <c r="E181" s="738" t="s">
        <v>4220</v>
      </c>
      <c r="F181" s="741">
        <v>3</v>
      </c>
      <c r="G181" s="741">
        <v>1311</v>
      </c>
      <c r="H181" s="741">
        <v>0.58789237668161431</v>
      </c>
      <c r="I181" s="741">
        <v>437</v>
      </c>
      <c r="J181" s="741">
        <v>5</v>
      </c>
      <c r="K181" s="741">
        <v>2230</v>
      </c>
      <c r="L181" s="741">
        <v>1</v>
      </c>
      <c r="M181" s="741">
        <v>446</v>
      </c>
      <c r="N181" s="741">
        <v>6</v>
      </c>
      <c r="O181" s="741">
        <v>2676</v>
      </c>
      <c r="P181" s="754">
        <v>1.2</v>
      </c>
      <c r="Q181" s="742">
        <v>446</v>
      </c>
    </row>
    <row r="182" spans="1:17" ht="14.4" customHeight="1" x14ac:dyDescent="0.3">
      <c r="A182" s="737" t="s">
        <v>4147</v>
      </c>
      <c r="B182" s="738" t="s">
        <v>4148</v>
      </c>
      <c r="C182" s="738" t="s">
        <v>4144</v>
      </c>
      <c r="D182" s="738" t="s">
        <v>4236</v>
      </c>
      <c r="E182" s="738" t="s">
        <v>4237</v>
      </c>
      <c r="F182" s="741">
        <v>314</v>
      </c>
      <c r="G182" s="741">
        <v>65940</v>
      </c>
      <c r="H182" s="741">
        <v>1.1275649794801641</v>
      </c>
      <c r="I182" s="741">
        <v>210</v>
      </c>
      <c r="J182" s="741">
        <v>272</v>
      </c>
      <c r="K182" s="741">
        <v>58480</v>
      </c>
      <c r="L182" s="741">
        <v>1</v>
      </c>
      <c r="M182" s="741">
        <v>215</v>
      </c>
      <c r="N182" s="741">
        <v>288</v>
      </c>
      <c r="O182" s="741">
        <v>61920</v>
      </c>
      <c r="P182" s="754">
        <v>1.0588235294117647</v>
      </c>
      <c r="Q182" s="742">
        <v>215</v>
      </c>
    </row>
    <row r="183" spans="1:17" ht="14.4" customHeight="1" x14ac:dyDescent="0.3">
      <c r="A183" s="737" t="s">
        <v>4147</v>
      </c>
      <c r="B183" s="738" t="s">
        <v>4148</v>
      </c>
      <c r="C183" s="738" t="s">
        <v>4144</v>
      </c>
      <c r="D183" s="738" t="s">
        <v>4238</v>
      </c>
      <c r="E183" s="738" t="s">
        <v>4239</v>
      </c>
      <c r="F183" s="741">
        <v>2411</v>
      </c>
      <c r="G183" s="741">
        <v>204935</v>
      </c>
      <c r="H183" s="741">
        <v>0.98569092395748159</v>
      </c>
      <c r="I183" s="741">
        <v>85</v>
      </c>
      <c r="J183" s="741">
        <v>2446</v>
      </c>
      <c r="K183" s="741">
        <v>207910</v>
      </c>
      <c r="L183" s="741">
        <v>1</v>
      </c>
      <c r="M183" s="741">
        <v>85</v>
      </c>
      <c r="N183" s="741">
        <v>2422</v>
      </c>
      <c r="O183" s="741">
        <v>205870</v>
      </c>
      <c r="P183" s="754">
        <v>0.99018806214227306</v>
      </c>
      <c r="Q183" s="742">
        <v>85</v>
      </c>
    </row>
    <row r="184" spans="1:17" ht="14.4" customHeight="1" x14ac:dyDescent="0.3">
      <c r="A184" s="737" t="s">
        <v>4147</v>
      </c>
      <c r="B184" s="738" t="s">
        <v>4148</v>
      </c>
      <c r="C184" s="738" t="s">
        <v>4144</v>
      </c>
      <c r="D184" s="738" t="s">
        <v>4299</v>
      </c>
      <c r="E184" s="738" t="s">
        <v>4300</v>
      </c>
      <c r="F184" s="741"/>
      <c r="G184" s="741"/>
      <c r="H184" s="741"/>
      <c r="I184" s="741"/>
      <c r="J184" s="741"/>
      <c r="K184" s="741"/>
      <c r="L184" s="741"/>
      <c r="M184" s="741"/>
      <c r="N184" s="741">
        <v>1</v>
      </c>
      <c r="O184" s="741">
        <v>720</v>
      </c>
      <c r="P184" s="754"/>
      <c r="Q184" s="742">
        <v>720</v>
      </c>
    </row>
    <row r="185" spans="1:17" ht="14.4" customHeight="1" x14ac:dyDescent="0.3">
      <c r="A185" s="737" t="s">
        <v>4147</v>
      </c>
      <c r="B185" s="738" t="s">
        <v>4148</v>
      </c>
      <c r="C185" s="738" t="s">
        <v>4144</v>
      </c>
      <c r="D185" s="738" t="s">
        <v>4289</v>
      </c>
      <c r="E185" s="738" t="s">
        <v>4288</v>
      </c>
      <c r="F185" s="741">
        <v>1752</v>
      </c>
      <c r="G185" s="741">
        <v>1638120</v>
      </c>
      <c r="H185" s="741">
        <v>1.2203647416413375</v>
      </c>
      <c r="I185" s="741">
        <v>935</v>
      </c>
      <c r="J185" s="741">
        <v>1410</v>
      </c>
      <c r="K185" s="741">
        <v>1342320</v>
      </c>
      <c r="L185" s="741">
        <v>1</v>
      </c>
      <c r="M185" s="741">
        <v>952</v>
      </c>
      <c r="N185" s="741">
        <v>1647</v>
      </c>
      <c r="O185" s="741">
        <v>1567944</v>
      </c>
      <c r="P185" s="754">
        <v>1.1680851063829787</v>
      </c>
      <c r="Q185" s="742">
        <v>952</v>
      </c>
    </row>
    <row r="186" spans="1:17" ht="14.4" customHeight="1" x14ac:dyDescent="0.3">
      <c r="A186" s="737" t="s">
        <v>4147</v>
      </c>
      <c r="B186" s="738" t="s">
        <v>4148</v>
      </c>
      <c r="C186" s="738" t="s">
        <v>4144</v>
      </c>
      <c r="D186" s="738" t="s">
        <v>4209</v>
      </c>
      <c r="E186" s="738" t="s">
        <v>4210</v>
      </c>
      <c r="F186" s="741">
        <v>24</v>
      </c>
      <c r="G186" s="741">
        <v>2736</v>
      </c>
      <c r="H186" s="741">
        <v>2.85</v>
      </c>
      <c r="I186" s="741">
        <v>114</v>
      </c>
      <c r="J186" s="741">
        <v>8</v>
      </c>
      <c r="K186" s="741">
        <v>960</v>
      </c>
      <c r="L186" s="741">
        <v>1</v>
      </c>
      <c r="M186" s="741">
        <v>120</v>
      </c>
      <c r="N186" s="741">
        <v>26</v>
      </c>
      <c r="O186" s="741">
        <v>3120</v>
      </c>
      <c r="P186" s="754">
        <v>3.25</v>
      </c>
      <c r="Q186" s="742">
        <v>120</v>
      </c>
    </row>
    <row r="187" spans="1:17" ht="14.4" customHeight="1" x14ac:dyDescent="0.3">
      <c r="A187" s="737" t="s">
        <v>4147</v>
      </c>
      <c r="B187" s="738" t="s">
        <v>4148</v>
      </c>
      <c r="C187" s="738" t="s">
        <v>4144</v>
      </c>
      <c r="D187" s="738" t="s">
        <v>4290</v>
      </c>
      <c r="E187" s="738" t="s">
        <v>4288</v>
      </c>
      <c r="F187" s="741">
        <v>42</v>
      </c>
      <c r="G187" s="741">
        <v>30954</v>
      </c>
      <c r="H187" s="741">
        <v>0.39950955085183271</v>
      </c>
      <c r="I187" s="741">
        <v>737</v>
      </c>
      <c r="J187" s="741">
        <v>104</v>
      </c>
      <c r="K187" s="741">
        <v>77480</v>
      </c>
      <c r="L187" s="741">
        <v>1</v>
      </c>
      <c r="M187" s="741">
        <v>745</v>
      </c>
      <c r="N187" s="741">
        <v>89</v>
      </c>
      <c r="O187" s="741">
        <v>66305</v>
      </c>
      <c r="P187" s="754">
        <v>0.85576923076923073</v>
      </c>
      <c r="Q187" s="742">
        <v>745</v>
      </c>
    </row>
    <row r="188" spans="1:17" ht="14.4" customHeight="1" x14ac:dyDescent="0.3">
      <c r="A188" s="737" t="s">
        <v>4147</v>
      </c>
      <c r="B188" s="738" t="s">
        <v>4148</v>
      </c>
      <c r="C188" s="738" t="s">
        <v>4144</v>
      </c>
      <c r="D188" s="738" t="s">
        <v>4291</v>
      </c>
      <c r="E188" s="738" t="s">
        <v>4292</v>
      </c>
      <c r="F188" s="741">
        <v>154</v>
      </c>
      <c r="G188" s="741">
        <v>81158</v>
      </c>
      <c r="H188" s="741">
        <v>0.67937384898710862</v>
      </c>
      <c r="I188" s="741">
        <v>527</v>
      </c>
      <c r="J188" s="741">
        <v>220</v>
      </c>
      <c r="K188" s="741">
        <v>119460</v>
      </c>
      <c r="L188" s="741">
        <v>1</v>
      </c>
      <c r="M188" s="741">
        <v>543</v>
      </c>
      <c r="N188" s="741">
        <v>54</v>
      </c>
      <c r="O188" s="741">
        <v>29322</v>
      </c>
      <c r="P188" s="754">
        <v>0.24545454545454545</v>
      </c>
      <c r="Q188" s="742">
        <v>543</v>
      </c>
    </row>
    <row r="189" spans="1:17" ht="14.4" customHeight="1" x14ac:dyDescent="0.3">
      <c r="A189" s="737" t="s">
        <v>4147</v>
      </c>
      <c r="B189" s="738" t="s">
        <v>4148</v>
      </c>
      <c r="C189" s="738" t="s">
        <v>4144</v>
      </c>
      <c r="D189" s="738" t="s">
        <v>4240</v>
      </c>
      <c r="E189" s="738" t="s">
        <v>4241</v>
      </c>
      <c r="F189" s="741">
        <v>8</v>
      </c>
      <c r="G189" s="741">
        <v>2392</v>
      </c>
      <c r="H189" s="741"/>
      <c r="I189" s="741">
        <v>299</v>
      </c>
      <c r="J189" s="741"/>
      <c r="K189" s="741"/>
      <c r="L189" s="741"/>
      <c r="M189" s="741"/>
      <c r="N189" s="741">
        <v>1</v>
      </c>
      <c r="O189" s="741">
        <v>307</v>
      </c>
      <c r="P189" s="754"/>
      <c r="Q189" s="742">
        <v>307</v>
      </c>
    </row>
    <row r="190" spans="1:17" ht="14.4" customHeight="1" x14ac:dyDescent="0.3">
      <c r="A190" s="737" t="s">
        <v>4147</v>
      </c>
      <c r="B190" s="738" t="s">
        <v>4148</v>
      </c>
      <c r="C190" s="738" t="s">
        <v>4144</v>
      </c>
      <c r="D190" s="738" t="s">
        <v>4250</v>
      </c>
      <c r="E190" s="738" t="s">
        <v>4237</v>
      </c>
      <c r="F190" s="741">
        <v>14</v>
      </c>
      <c r="G190" s="741">
        <v>2436</v>
      </c>
      <c r="H190" s="741">
        <v>0.54741573033707869</v>
      </c>
      <c r="I190" s="741">
        <v>174</v>
      </c>
      <c r="J190" s="741">
        <v>25</v>
      </c>
      <c r="K190" s="741">
        <v>4450</v>
      </c>
      <c r="L190" s="741">
        <v>1</v>
      </c>
      <c r="M190" s="741">
        <v>178</v>
      </c>
      <c r="N190" s="741">
        <v>19</v>
      </c>
      <c r="O190" s="741">
        <v>3382</v>
      </c>
      <c r="P190" s="754">
        <v>0.76</v>
      </c>
      <c r="Q190" s="742">
        <v>178</v>
      </c>
    </row>
    <row r="191" spans="1:17" ht="14.4" customHeight="1" x14ac:dyDescent="0.3">
      <c r="A191" s="737" t="s">
        <v>4147</v>
      </c>
      <c r="B191" s="738" t="s">
        <v>4148</v>
      </c>
      <c r="C191" s="738" t="s">
        <v>4144</v>
      </c>
      <c r="D191" s="738" t="s">
        <v>4242</v>
      </c>
      <c r="E191" s="738" t="s">
        <v>4241</v>
      </c>
      <c r="F191" s="741">
        <v>4</v>
      </c>
      <c r="G191" s="741">
        <v>1484</v>
      </c>
      <c r="H191" s="741">
        <v>0.24407894736842106</v>
      </c>
      <c r="I191" s="741">
        <v>371</v>
      </c>
      <c r="J191" s="741">
        <v>16</v>
      </c>
      <c r="K191" s="741">
        <v>6080</v>
      </c>
      <c r="L191" s="741">
        <v>1</v>
      </c>
      <c r="M191" s="741">
        <v>380</v>
      </c>
      <c r="N191" s="741"/>
      <c r="O191" s="741"/>
      <c r="P191" s="754"/>
      <c r="Q191" s="742"/>
    </row>
    <row r="192" spans="1:17" ht="14.4" customHeight="1" x14ac:dyDescent="0.3">
      <c r="A192" s="737" t="s">
        <v>4147</v>
      </c>
      <c r="B192" s="738" t="s">
        <v>4148</v>
      </c>
      <c r="C192" s="738" t="s">
        <v>4144</v>
      </c>
      <c r="D192" s="738" t="s">
        <v>4293</v>
      </c>
      <c r="E192" s="738" t="s">
        <v>4294</v>
      </c>
      <c r="F192" s="741">
        <v>27</v>
      </c>
      <c r="G192" s="741">
        <v>2700</v>
      </c>
      <c r="H192" s="741">
        <v>0.84375</v>
      </c>
      <c r="I192" s="741">
        <v>100</v>
      </c>
      <c r="J192" s="741">
        <v>32</v>
      </c>
      <c r="K192" s="741">
        <v>3200</v>
      </c>
      <c r="L192" s="741">
        <v>1</v>
      </c>
      <c r="M192" s="741">
        <v>100</v>
      </c>
      <c r="N192" s="741">
        <v>34</v>
      </c>
      <c r="O192" s="741">
        <v>3400</v>
      </c>
      <c r="P192" s="754">
        <v>1.0625</v>
      </c>
      <c r="Q192" s="742">
        <v>100</v>
      </c>
    </row>
    <row r="193" spans="1:17" ht="14.4" customHeight="1" x14ac:dyDescent="0.3">
      <c r="A193" s="737" t="s">
        <v>4147</v>
      </c>
      <c r="B193" s="738" t="s">
        <v>4148</v>
      </c>
      <c r="C193" s="738" t="s">
        <v>4144</v>
      </c>
      <c r="D193" s="738" t="s">
        <v>4315</v>
      </c>
      <c r="E193" s="738" t="s">
        <v>4288</v>
      </c>
      <c r="F193" s="741">
        <v>146</v>
      </c>
      <c r="G193" s="741">
        <v>148628</v>
      </c>
      <c r="H193" s="741">
        <v>0.85477340694731996</v>
      </c>
      <c r="I193" s="741">
        <v>1018</v>
      </c>
      <c r="J193" s="741">
        <v>168</v>
      </c>
      <c r="K193" s="741">
        <v>173880</v>
      </c>
      <c r="L193" s="741">
        <v>1</v>
      </c>
      <c r="M193" s="741">
        <v>1035</v>
      </c>
      <c r="N193" s="741">
        <v>208</v>
      </c>
      <c r="O193" s="741">
        <v>215280</v>
      </c>
      <c r="P193" s="754">
        <v>1.2380952380952381</v>
      </c>
      <c r="Q193" s="742">
        <v>1035</v>
      </c>
    </row>
    <row r="194" spans="1:17" ht="14.4" customHeight="1" x14ac:dyDescent="0.3">
      <c r="A194" s="737" t="s">
        <v>4147</v>
      </c>
      <c r="B194" s="738" t="s">
        <v>4148</v>
      </c>
      <c r="C194" s="738" t="s">
        <v>4144</v>
      </c>
      <c r="D194" s="738" t="s">
        <v>4219</v>
      </c>
      <c r="E194" s="738" t="s">
        <v>4220</v>
      </c>
      <c r="F194" s="741"/>
      <c r="G194" s="741"/>
      <c r="H194" s="741"/>
      <c r="I194" s="741"/>
      <c r="J194" s="741">
        <v>1</v>
      </c>
      <c r="K194" s="741">
        <v>373</v>
      </c>
      <c r="L194" s="741">
        <v>1</v>
      </c>
      <c r="M194" s="741">
        <v>373</v>
      </c>
      <c r="N194" s="741"/>
      <c r="O194" s="741"/>
      <c r="P194" s="754"/>
      <c r="Q194" s="742"/>
    </row>
    <row r="195" spans="1:17" ht="14.4" customHeight="1" x14ac:dyDescent="0.3">
      <c r="A195" s="737" t="s">
        <v>4147</v>
      </c>
      <c r="B195" s="738" t="s">
        <v>4148</v>
      </c>
      <c r="C195" s="738" t="s">
        <v>4144</v>
      </c>
      <c r="D195" s="738" t="s">
        <v>4316</v>
      </c>
      <c r="E195" s="738" t="s">
        <v>4288</v>
      </c>
      <c r="F195" s="741">
        <v>16</v>
      </c>
      <c r="G195" s="741">
        <v>13808</v>
      </c>
      <c r="H195" s="741">
        <v>3.1417519908987486</v>
      </c>
      <c r="I195" s="741">
        <v>863</v>
      </c>
      <c r="J195" s="741">
        <v>5</v>
      </c>
      <c r="K195" s="741">
        <v>4395</v>
      </c>
      <c r="L195" s="741">
        <v>1</v>
      </c>
      <c r="M195" s="741">
        <v>879</v>
      </c>
      <c r="N195" s="741">
        <v>25</v>
      </c>
      <c r="O195" s="741">
        <v>21975</v>
      </c>
      <c r="P195" s="754">
        <v>5</v>
      </c>
      <c r="Q195" s="742">
        <v>879</v>
      </c>
    </row>
    <row r="196" spans="1:17" ht="14.4" customHeight="1" x14ac:dyDescent="0.3">
      <c r="A196" s="737" t="s">
        <v>4147</v>
      </c>
      <c r="B196" s="738" t="s">
        <v>4148</v>
      </c>
      <c r="C196" s="738" t="s">
        <v>4144</v>
      </c>
      <c r="D196" s="738" t="s">
        <v>4245</v>
      </c>
      <c r="E196" s="738" t="s">
        <v>4228</v>
      </c>
      <c r="F196" s="741">
        <v>6</v>
      </c>
      <c r="G196" s="741">
        <v>2370</v>
      </c>
      <c r="H196" s="741"/>
      <c r="I196" s="741">
        <v>395</v>
      </c>
      <c r="J196" s="741"/>
      <c r="K196" s="741"/>
      <c r="L196" s="741"/>
      <c r="M196" s="741"/>
      <c r="N196" s="741"/>
      <c r="O196" s="741"/>
      <c r="P196" s="754"/>
      <c r="Q196" s="742"/>
    </row>
    <row r="197" spans="1:17" ht="14.4" customHeight="1" x14ac:dyDescent="0.3">
      <c r="A197" s="737" t="s">
        <v>4147</v>
      </c>
      <c r="B197" s="738" t="s">
        <v>4148</v>
      </c>
      <c r="C197" s="738" t="s">
        <v>4144</v>
      </c>
      <c r="D197" s="738" t="s">
        <v>4325</v>
      </c>
      <c r="E197" s="738" t="s">
        <v>4326</v>
      </c>
      <c r="F197" s="741">
        <v>1</v>
      </c>
      <c r="G197" s="741">
        <v>1371</v>
      </c>
      <c r="H197" s="741">
        <v>0.99419869470630895</v>
      </c>
      <c r="I197" s="741">
        <v>1371</v>
      </c>
      <c r="J197" s="741">
        <v>1</v>
      </c>
      <c r="K197" s="741">
        <v>1379</v>
      </c>
      <c r="L197" s="741">
        <v>1</v>
      </c>
      <c r="M197" s="741">
        <v>1379</v>
      </c>
      <c r="N197" s="741"/>
      <c r="O197" s="741"/>
      <c r="P197" s="754"/>
      <c r="Q197" s="742"/>
    </row>
    <row r="198" spans="1:17" ht="14.4" customHeight="1" x14ac:dyDescent="0.3">
      <c r="A198" s="737" t="s">
        <v>560</v>
      </c>
      <c r="B198" s="738" t="s">
        <v>4327</v>
      </c>
      <c r="C198" s="738" t="s">
        <v>4144</v>
      </c>
      <c r="D198" s="738" t="s">
        <v>4328</v>
      </c>
      <c r="E198" s="738" t="s">
        <v>4329</v>
      </c>
      <c r="F198" s="741">
        <v>1</v>
      </c>
      <c r="G198" s="741">
        <v>2698</v>
      </c>
      <c r="H198" s="741">
        <v>0.48700361010830323</v>
      </c>
      <c r="I198" s="741">
        <v>2698</v>
      </c>
      <c r="J198" s="741">
        <v>2</v>
      </c>
      <c r="K198" s="741">
        <v>5540</v>
      </c>
      <c r="L198" s="741">
        <v>1</v>
      </c>
      <c r="M198" s="741">
        <v>2770</v>
      </c>
      <c r="N198" s="741">
        <v>7</v>
      </c>
      <c r="O198" s="741">
        <v>19395</v>
      </c>
      <c r="P198" s="754">
        <v>3.5009025270758123</v>
      </c>
      <c r="Q198" s="742">
        <v>2770.7142857142858</v>
      </c>
    </row>
    <row r="199" spans="1:17" ht="14.4" customHeight="1" x14ac:dyDescent="0.3">
      <c r="A199" s="737" t="s">
        <v>560</v>
      </c>
      <c r="B199" s="738" t="s">
        <v>4327</v>
      </c>
      <c r="C199" s="738" t="s">
        <v>4144</v>
      </c>
      <c r="D199" s="738" t="s">
        <v>4330</v>
      </c>
      <c r="E199" s="738" t="s">
        <v>4331</v>
      </c>
      <c r="F199" s="741"/>
      <c r="G199" s="741"/>
      <c r="H199" s="741"/>
      <c r="I199" s="741"/>
      <c r="J199" s="741">
        <v>2</v>
      </c>
      <c r="K199" s="741">
        <v>12340</v>
      </c>
      <c r="L199" s="741">
        <v>1</v>
      </c>
      <c r="M199" s="741">
        <v>6170</v>
      </c>
      <c r="N199" s="741">
        <v>3</v>
      </c>
      <c r="O199" s="741">
        <v>18516</v>
      </c>
      <c r="P199" s="754">
        <v>1.5004862236628849</v>
      </c>
      <c r="Q199" s="742">
        <v>6172</v>
      </c>
    </row>
    <row r="200" spans="1:17" ht="14.4" customHeight="1" x14ac:dyDescent="0.3">
      <c r="A200" s="737" t="s">
        <v>560</v>
      </c>
      <c r="B200" s="738" t="s">
        <v>4327</v>
      </c>
      <c r="C200" s="738" t="s">
        <v>4144</v>
      </c>
      <c r="D200" s="738" t="s">
        <v>4332</v>
      </c>
      <c r="E200" s="738" t="s">
        <v>4333</v>
      </c>
      <c r="F200" s="741"/>
      <c r="G200" s="741"/>
      <c r="H200" s="741"/>
      <c r="I200" s="741"/>
      <c r="J200" s="741"/>
      <c r="K200" s="741"/>
      <c r="L200" s="741"/>
      <c r="M200" s="741"/>
      <c r="N200" s="741">
        <v>2</v>
      </c>
      <c r="O200" s="741">
        <v>4925</v>
      </c>
      <c r="P200" s="754"/>
      <c r="Q200" s="742">
        <v>2462.5</v>
      </c>
    </row>
    <row r="201" spans="1:17" ht="14.4" customHeight="1" x14ac:dyDescent="0.3">
      <c r="A201" s="737" t="s">
        <v>560</v>
      </c>
      <c r="B201" s="738" t="s">
        <v>4327</v>
      </c>
      <c r="C201" s="738" t="s">
        <v>4144</v>
      </c>
      <c r="D201" s="738" t="s">
        <v>4334</v>
      </c>
      <c r="E201" s="738" t="s">
        <v>4335</v>
      </c>
      <c r="F201" s="741">
        <v>1</v>
      </c>
      <c r="G201" s="741">
        <v>2073</v>
      </c>
      <c r="H201" s="741">
        <v>0.96643356643356648</v>
      </c>
      <c r="I201" s="741">
        <v>2073</v>
      </c>
      <c r="J201" s="741">
        <v>1</v>
      </c>
      <c r="K201" s="741">
        <v>2145</v>
      </c>
      <c r="L201" s="741">
        <v>1</v>
      </c>
      <c r="M201" s="741">
        <v>2145</v>
      </c>
      <c r="N201" s="741">
        <v>5</v>
      </c>
      <c r="O201" s="741">
        <v>10730</v>
      </c>
      <c r="P201" s="754">
        <v>5.0023310023310019</v>
      </c>
      <c r="Q201" s="742">
        <v>2146</v>
      </c>
    </row>
    <row r="202" spans="1:17" ht="14.4" customHeight="1" x14ac:dyDescent="0.3">
      <c r="A202" s="737" t="s">
        <v>560</v>
      </c>
      <c r="B202" s="738" t="s">
        <v>4327</v>
      </c>
      <c r="C202" s="738" t="s">
        <v>4144</v>
      </c>
      <c r="D202" s="738" t="s">
        <v>4336</v>
      </c>
      <c r="E202" s="738" t="s">
        <v>4337</v>
      </c>
      <c r="F202" s="741">
        <v>1</v>
      </c>
      <c r="G202" s="741">
        <v>2242</v>
      </c>
      <c r="H202" s="741">
        <v>0.96888504753673288</v>
      </c>
      <c r="I202" s="741">
        <v>2242</v>
      </c>
      <c r="J202" s="741">
        <v>1</v>
      </c>
      <c r="K202" s="741">
        <v>2314</v>
      </c>
      <c r="L202" s="741">
        <v>1</v>
      </c>
      <c r="M202" s="741">
        <v>2314</v>
      </c>
      <c r="N202" s="741"/>
      <c r="O202" s="741"/>
      <c r="P202" s="754"/>
      <c r="Q202" s="742"/>
    </row>
    <row r="203" spans="1:17" ht="14.4" customHeight="1" x14ac:dyDescent="0.3">
      <c r="A203" s="737" t="s">
        <v>560</v>
      </c>
      <c r="B203" s="738" t="s">
        <v>4327</v>
      </c>
      <c r="C203" s="738" t="s">
        <v>4144</v>
      </c>
      <c r="D203" s="738" t="s">
        <v>4338</v>
      </c>
      <c r="E203" s="738" t="s">
        <v>4339</v>
      </c>
      <c r="F203" s="741"/>
      <c r="G203" s="741"/>
      <c r="H203" s="741"/>
      <c r="I203" s="741"/>
      <c r="J203" s="741">
        <v>1</v>
      </c>
      <c r="K203" s="741">
        <v>2769</v>
      </c>
      <c r="L203" s="741">
        <v>1</v>
      </c>
      <c r="M203" s="741">
        <v>2769</v>
      </c>
      <c r="N203" s="741"/>
      <c r="O203" s="741"/>
      <c r="P203" s="754"/>
      <c r="Q203" s="742"/>
    </row>
    <row r="204" spans="1:17" ht="14.4" customHeight="1" x14ac:dyDescent="0.3">
      <c r="A204" s="737" t="s">
        <v>560</v>
      </c>
      <c r="B204" s="738" t="s">
        <v>4327</v>
      </c>
      <c r="C204" s="738" t="s">
        <v>4144</v>
      </c>
      <c r="D204" s="738" t="s">
        <v>4340</v>
      </c>
      <c r="E204" s="738" t="s">
        <v>4341</v>
      </c>
      <c r="F204" s="741">
        <v>1</v>
      </c>
      <c r="G204" s="741">
        <v>9504</v>
      </c>
      <c r="H204" s="741"/>
      <c r="I204" s="741">
        <v>9504</v>
      </c>
      <c r="J204" s="741"/>
      <c r="K204" s="741"/>
      <c r="L204" s="741"/>
      <c r="M204" s="741"/>
      <c r="N204" s="741"/>
      <c r="O204" s="741"/>
      <c r="P204" s="754"/>
      <c r="Q204" s="742"/>
    </row>
    <row r="205" spans="1:17" ht="14.4" customHeight="1" x14ac:dyDescent="0.3">
      <c r="A205" s="737" t="s">
        <v>560</v>
      </c>
      <c r="B205" s="738" t="s">
        <v>4327</v>
      </c>
      <c r="C205" s="738" t="s">
        <v>4144</v>
      </c>
      <c r="D205" s="738" t="s">
        <v>4342</v>
      </c>
      <c r="E205" s="738" t="s">
        <v>4343</v>
      </c>
      <c r="F205" s="741">
        <v>3</v>
      </c>
      <c r="G205" s="741">
        <v>2457</v>
      </c>
      <c r="H205" s="741"/>
      <c r="I205" s="741">
        <v>819</v>
      </c>
      <c r="J205" s="741"/>
      <c r="K205" s="741"/>
      <c r="L205" s="741"/>
      <c r="M205" s="741"/>
      <c r="N205" s="741">
        <v>1</v>
      </c>
      <c r="O205" s="741">
        <v>837</v>
      </c>
      <c r="P205" s="754"/>
      <c r="Q205" s="742">
        <v>837</v>
      </c>
    </row>
    <row r="206" spans="1:17" ht="14.4" customHeight="1" x14ac:dyDescent="0.3">
      <c r="A206" s="737" t="s">
        <v>560</v>
      </c>
      <c r="B206" s="738" t="s">
        <v>4327</v>
      </c>
      <c r="C206" s="738" t="s">
        <v>4144</v>
      </c>
      <c r="D206" s="738" t="s">
        <v>4344</v>
      </c>
      <c r="E206" s="738" t="s">
        <v>4345</v>
      </c>
      <c r="F206" s="741"/>
      <c r="G206" s="741"/>
      <c r="H206" s="741"/>
      <c r="I206" s="741"/>
      <c r="J206" s="741"/>
      <c r="K206" s="741"/>
      <c r="L206" s="741"/>
      <c r="M206" s="741"/>
      <c r="N206" s="741">
        <v>2</v>
      </c>
      <c r="O206" s="741">
        <v>0</v>
      </c>
      <c r="P206" s="754"/>
      <c r="Q206" s="742">
        <v>0</v>
      </c>
    </row>
    <row r="207" spans="1:17" ht="14.4" customHeight="1" x14ac:dyDescent="0.3">
      <c r="A207" s="737" t="s">
        <v>560</v>
      </c>
      <c r="B207" s="738" t="s">
        <v>4327</v>
      </c>
      <c r="C207" s="738" t="s">
        <v>4144</v>
      </c>
      <c r="D207" s="738" t="s">
        <v>4346</v>
      </c>
      <c r="E207" s="738" t="s">
        <v>4347</v>
      </c>
      <c r="F207" s="741"/>
      <c r="G207" s="741"/>
      <c r="H207" s="741"/>
      <c r="I207" s="741"/>
      <c r="J207" s="741"/>
      <c r="K207" s="741"/>
      <c r="L207" s="741"/>
      <c r="M207" s="741"/>
      <c r="N207" s="741">
        <v>1</v>
      </c>
      <c r="O207" s="741">
        <v>0</v>
      </c>
      <c r="P207" s="754"/>
      <c r="Q207" s="742">
        <v>0</v>
      </c>
    </row>
    <row r="208" spans="1:17" ht="14.4" customHeight="1" x14ac:dyDescent="0.3">
      <c r="A208" s="737" t="s">
        <v>560</v>
      </c>
      <c r="B208" s="738" t="s">
        <v>4327</v>
      </c>
      <c r="C208" s="738" t="s">
        <v>4144</v>
      </c>
      <c r="D208" s="738" t="s">
        <v>4348</v>
      </c>
      <c r="E208" s="738" t="s">
        <v>4349</v>
      </c>
      <c r="F208" s="741"/>
      <c r="G208" s="741"/>
      <c r="H208" s="741"/>
      <c r="I208" s="741"/>
      <c r="J208" s="741"/>
      <c r="K208" s="741"/>
      <c r="L208" s="741"/>
      <c r="M208" s="741"/>
      <c r="N208" s="741">
        <v>1</v>
      </c>
      <c r="O208" s="741">
        <v>0</v>
      </c>
      <c r="P208" s="754"/>
      <c r="Q208" s="742">
        <v>0</v>
      </c>
    </row>
    <row r="209" spans="1:17" ht="14.4" customHeight="1" x14ac:dyDescent="0.3">
      <c r="A209" s="737" t="s">
        <v>560</v>
      </c>
      <c r="B209" s="738" t="s">
        <v>4327</v>
      </c>
      <c r="C209" s="738" t="s">
        <v>4144</v>
      </c>
      <c r="D209" s="738" t="s">
        <v>4350</v>
      </c>
      <c r="E209" s="738" t="s">
        <v>4351</v>
      </c>
      <c r="F209" s="741"/>
      <c r="G209" s="741"/>
      <c r="H209" s="741"/>
      <c r="I209" s="741"/>
      <c r="J209" s="741"/>
      <c r="K209" s="741"/>
      <c r="L209" s="741"/>
      <c r="M209" s="741"/>
      <c r="N209" s="741">
        <v>1</v>
      </c>
      <c r="O209" s="741">
        <v>0</v>
      </c>
      <c r="P209" s="754"/>
      <c r="Q209" s="742">
        <v>0</v>
      </c>
    </row>
    <row r="210" spans="1:17" ht="14.4" customHeight="1" x14ac:dyDescent="0.3">
      <c r="A210" s="737" t="s">
        <v>560</v>
      </c>
      <c r="B210" s="738" t="s">
        <v>4327</v>
      </c>
      <c r="C210" s="738" t="s">
        <v>4144</v>
      </c>
      <c r="D210" s="738" t="s">
        <v>4352</v>
      </c>
      <c r="E210" s="738" t="s">
        <v>4353</v>
      </c>
      <c r="F210" s="741"/>
      <c r="G210" s="741"/>
      <c r="H210" s="741"/>
      <c r="I210" s="741"/>
      <c r="J210" s="741"/>
      <c r="K210" s="741"/>
      <c r="L210" s="741"/>
      <c r="M210" s="741"/>
      <c r="N210" s="741">
        <v>1</v>
      </c>
      <c r="O210" s="741">
        <v>0</v>
      </c>
      <c r="P210" s="754"/>
      <c r="Q210" s="742">
        <v>0</v>
      </c>
    </row>
    <row r="211" spans="1:17" ht="14.4" customHeight="1" x14ac:dyDescent="0.3">
      <c r="A211" s="737" t="s">
        <v>560</v>
      </c>
      <c r="B211" s="738" t="s">
        <v>4327</v>
      </c>
      <c r="C211" s="738" t="s">
        <v>4144</v>
      </c>
      <c r="D211" s="738" t="s">
        <v>4354</v>
      </c>
      <c r="E211" s="738" t="s">
        <v>4355</v>
      </c>
      <c r="F211" s="741"/>
      <c r="G211" s="741"/>
      <c r="H211" s="741"/>
      <c r="I211" s="741"/>
      <c r="J211" s="741"/>
      <c r="K211" s="741"/>
      <c r="L211" s="741"/>
      <c r="M211" s="741"/>
      <c r="N211" s="741">
        <v>1</v>
      </c>
      <c r="O211" s="741">
        <v>0</v>
      </c>
      <c r="P211" s="754"/>
      <c r="Q211" s="742">
        <v>0</v>
      </c>
    </row>
    <row r="212" spans="1:17" ht="14.4" customHeight="1" x14ac:dyDescent="0.3">
      <c r="A212" s="737" t="s">
        <v>560</v>
      </c>
      <c r="B212" s="738" t="s">
        <v>4327</v>
      </c>
      <c r="C212" s="738" t="s">
        <v>4144</v>
      </c>
      <c r="D212" s="738" t="s">
        <v>4356</v>
      </c>
      <c r="E212" s="738" t="s">
        <v>4357</v>
      </c>
      <c r="F212" s="741"/>
      <c r="G212" s="741"/>
      <c r="H212" s="741"/>
      <c r="I212" s="741"/>
      <c r="J212" s="741"/>
      <c r="K212" s="741"/>
      <c r="L212" s="741"/>
      <c r="M212" s="741"/>
      <c r="N212" s="741">
        <v>3</v>
      </c>
      <c r="O212" s="741">
        <v>0</v>
      </c>
      <c r="P212" s="754"/>
      <c r="Q212" s="742">
        <v>0</v>
      </c>
    </row>
    <row r="213" spans="1:17" ht="14.4" customHeight="1" x14ac:dyDescent="0.3">
      <c r="A213" s="737" t="s">
        <v>560</v>
      </c>
      <c r="B213" s="738" t="s">
        <v>4327</v>
      </c>
      <c r="C213" s="738" t="s">
        <v>4144</v>
      </c>
      <c r="D213" s="738" t="s">
        <v>4358</v>
      </c>
      <c r="E213" s="738" t="s">
        <v>4359</v>
      </c>
      <c r="F213" s="741"/>
      <c r="G213" s="741"/>
      <c r="H213" s="741"/>
      <c r="I213" s="741"/>
      <c r="J213" s="741">
        <v>1</v>
      </c>
      <c r="K213" s="741">
        <v>2810</v>
      </c>
      <c r="L213" s="741">
        <v>1</v>
      </c>
      <c r="M213" s="741">
        <v>2810</v>
      </c>
      <c r="N213" s="741"/>
      <c r="O213" s="741"/>
      <c r="P213" s="754"/>
      <c r="Q213" s="742"/>
    </row>
    <row r="214" spans="1:17" ht="14.4" customHeight="1" x14ac:dyDescent="0.3">
      <c r="A214" s="737" t="s">
        <v>560</v>
      </c>
      <c r="B214" s="738" t="s">
        <v>4327</v>
      </c>
      <c r="C214" s="738" t="s">
        <v>4144</v>
      </c>
      <c r="D214" s="738" t="s">
        <v>4360</v>
      </c>
      <c r="E214" s="738" t="s">
        <v>4361</v>
      </c>
      <c r="F214" s="741">
        <v>0</v>
      </c>
      <c r="G214" s="741">
        <v>0</v>
      </c>
      <c r="H214" s="741"/>
      <c r="I214" s="741"/>
      <c r="J214" s="741"/>
      <c r="K214" s="741"/>
      <c r="L214" s="741"/>
      <c r="M214" s="741"/>
      <c r="N214" s="741"/>
      <c r="O214" s="741"/>
      <c r="P214" s="754"/>
      <c r="Q214" s="742"/>
    </row>
    <row r="215" spans="1:17" ht="14.4" customHeight="1" x14ac:dyDescent="0.3">
      <c r="A215" s="737" t="s">
        <v>560</v>
      </c>
      <c r="B215" s="738" t="s">
        <v>4327</v>
      </c>
      <c r="C215" s="738" t="s">
        <v>4144</v>
      </c>
      <c r="D215" s="738" t="s">
        <v>4362</v>
      </c>
      <c r="E215" s="738" t="s">
        <v>4363</v>
      </c>
      <c r="F215" s="741"/>
      <c r="G215" s="741"/>
      <c r="H215" s="741"/>
      <c r="I215" s="741"/>
      <c r="J215" s="741"/>
      <c r="K215" s="741"/>
      <c r="L215" s="741"/>
      <c r="M215" s="741"/>
      <c r="N215" s="741">
        <v>1</v>
      </c>
      <c r="O215" s="741">
        <v>9346</v>
      </c>
      <c r="P215" s="754"/>
      <c r="Q215" s="742">
        <v>9346</v>
      </c>
    </row>
    <row r="216" spans="1:17" ht="14.4" customHeight="1" x14ac:dyDescent="0.3">
      <c r="A216" s="737" t="s">
        <v>560</v>
      </c>
      <c r="B216" s="738" t="s">
        <v>4327</v>
      </c>
      <c r="C216" s="738" t="s">
        <v>4144</v>
      </c>
      <c r="D216" s="738" t="s">
        <v>4364</v>
      </c>
      <c r="E216" s="738" t="s">
        <v>4365</v>
      </c>
      <c r="F216" s="741"/>
      <c r="G216" s="741"/>
      <c r="H216" s="741"/>
      <c r="I216" s="741"/>
      <c r="J216" s="741"/>
      <c r="K216" s="741"/>
      <c r="L216" s="741"/>
      <c r="M216" s="741"/>
      <c r="N216" s="741">
        <v>2</v>
      </c>
      <c r="O216" s="741">
        <v>1730</v>
      </c>
      <c r="P216" s="754"/>
      <c r="Q216" s="742">
        <v>865</v>
      </c>
    </row>
    <row r="217" spans="1:17" ht="14.4" customHeight="1" x14ac:dyDescent="0.3">
      <c r="A217" s="737" t="s">
        <v>560</v>
      </c>
      <c r="B217" s="738" t="s">
        <v>4327</v>
      </c>
      <c r="C217" s="738" t="s">
        <v>4144</v>
      </c>
      <c r="D217" s="738" t="s">
        <v>4366</v>
      </c>
      <c r="E217" s="738" t="s">
        <v>4367</v>
      </c>
      <c r="F217" s="741"/>
      <c r="G217" s="741"/>
      <c r="H217" s="741"/>
      <c r="I217" s="741"/>
      <c r="J217" s="741"/>
      <c r="K217" s="741"/>
      <c r="L217" s="741"/>
      <c r="M217" s="741"/>
      <c r="N217" s="741">
        <v>1</v>
      </c>
      <c r="O217" s="741">
        <v>5906</v>
      </c>
      <c r="P217" s="754"/>
      <c r="Q217" s="742">
        <v>5906</v>
      </c>
    </row>
    <row r="218" spans="1:17" ht="14.4" customHeight="1" x14ac:dyDescent="0.3">
      <c r="A218" s="737" t="s">
        <v>560</v>
      </c>
      <c r="B218" s="738" t="s">
        <v>4327</v>
      </c>
      <c r="C218" s="738" t="s">
        <v>4144</v>
      </c>
      <c r="D218" s="738" t="s">
        <v>1963</v>
      </c>
      <c r="E218" s="738" t="s">
        <v>4368</v>
      </c>
      <c r="F218" s="741"/>
      <c r="G218" s="741"/>
      <c r="H218" s="741"/>
      <c r="I218" s="741"/>
      <c r="J218" s="741"/>
      <c r="K218" s="741"/>
      <c r="L218" s="741"/>
      <c r="M218" s="741"/>
      <c r="N218" s="741">
        <v>1</v>
      </c>
      <c r="O218" s="741">
        <v>1985</v>
      </c>
      <c r="P218" s="754"/>
      <c r="Q218" s="742">
        <v>1985</v>
      </c>
    </row>
    <row r="219" spans="1:17" ht="14.4" customHeight="1" x14ac:dyDescent="0.3">
      <c r="A219" s="737" t="s">
        <v>560</v>
      </c>
      <c r="B219" s="738" t="s">
        <v>4327</v>
      </c>
      <c r="C219" s="738" t="s">
        <v>4144</v>
      </c>
      <c r="D219" s="738" t="s">
        <v>4369</v>
      </c>
      <c r="E219" s="738" t="s">
        <v>4370</v>
      </c>
      <c r="F219" s="741"/>
      <c r="G219" s="741"/>
      <c r="H219" s="741"/>
      <c r="I219" s="741"/>
      <c r="J219" s="741"/>
      <c r="K219" s="741"/>
      <c r="L219" s="741"/>
      <c r="M219" s="741"/>
      <c r="N219" s="741">
        <v>2</v>
      </c>
      <c r="O219" s="741">
        <v>32168</v>
      </c>
      <c r="P219" s="754"/>
      <c r="Q219" s="742">
        <v>16084</v>
      </c>
    </row>
    <row r="220" spans="1:17" ht="14.4" customHeight="1" x14ac:dyDescent="0.3">
      <c r="A220" s="737" t="s">
        <v>560</v>
      </c>
      <c r="B220" s="738" t="s">
        <v>4327</v>
      </c>
      <c r="C220" s="738" t="s">
        <v>4144</v>
      </c>
      <c r="D220" s="738" t="s">
        <v>4371</v>
      </c>
      <c r="E220" s="738" t="s">
        <v>4372</v>
      </c>
      <c r="F220" s="741"/>
      <c r="G220" s="741"/>
      <c r="H220" s="741"/>
      <c r="I220" s="741"/>
      <c r="J220" s="741"/>
      <c r="K220" s="741"/>
      <c r="L220" s="741"/>
      <c r="M220" s="741"/>
      <c r="N220" s="741">
        <v>1</v>
      </c>
      <c r="O220" s="741">
        <v>0</v>
      </c>
      <c r="P220" s="754"/>
      <c r="Q220" s="742">
        <v>0</v>
      </c>
    </row>
    <row r="221" spans="1:17" ht="14.4" customHeight="1" x14ac:dyDescent="0.3">
      <c r="A221" s="737" t="s">
        <v>560</v>
      </c>
      <c r="B221" s="738" t="s">
        <v>4327</v>
      </c>
      <c r="C221" s="738" t="s">
        <v>4144</v>
      </c>
      <c r="D221" s="738" t="s">
        <v>4373</v>
      </c>
      <c r="E221" s="738" t="s">
        <v>4374</v>
      </c>
      <c r="F221" s="741"/>
      <c r="G221" s="741"/>
      <c r="H221" s="741"/>
      <c r="I221" s="741"/>
      <c r="J221" s="741"/>
      <c r="K221" s="741"/>
      <c r="L221" s="741"/>
      <c r="M221" s="741"/>
      <c r="N221" s="741">
        <v>3</v>
      </c>
      <c r="O221" s="741">
        <v>0</v>
      </c>
      <c r="P221" s="754"/>
      <c r="Q221" s="742">
        <v>0</v>
      </c>
    </row>
    <row r="222" spans="1:17" ht="14.4" customHeight="1" x14ac:dyDescent="0.3">
      <c r="A222" s="737" t="s">
        <v>560</v>
      </c>
      <c r="B222" s="738" t="s">
        <v>4327</v>
      </c>
      <c r="C222" s="738" t="s">
        <v>4144</v>
      </c>
      <c r="D222" s="738" t="s">
        <v>4375</v>
      </c>
      <c r="E222" s="738" t="s">
        <v>4376</v>
      </c>
      <c r="F222" s="741"/>
      <c r="G222" s="741"/>
      <c r="H222" s="741"/>
      <c r="I222" s="741"/>
      <c r="J222" s="741">
        <v>1</v>
      </c>
      <c r="K222" s="741">
        <v>3297</v>
      </c>
      <c r="L222" s="741">
        <v>1</v>
      </c>
      <c r="M222" s="741">
        <v>3297</v>
      </c>
      <c r="N222" s="741">
        <v>6</v>
      </c>
      <c r="O222" s="741">
        <v>19787</v>
      </c>
      <c r="P222" s="754">
        <v>6.0015165301789501</v>
      </c>
      <c r="Q222" s="742">
        <v>3297.8333333333335</v>
      </c>
    </row>
    <row r="223" spans="1:17" ht="14.4" customHeight="1" x14ac:dyDescent="0.3">
      <c r="A223" s="737" t="s">
        <v>560</v>
      </c>
      <c r="B223" s="738" t="s">
        <v>4327</v>
      </c>
      <c r="C223" s="738" t="s">
        <v>4144</v>
      </c>
      <c r="D223" s="738" t="s">
        <v>4377</v>
      </c>
      <c r="E223" s="738" t="s">
        <v>4378</v>
      </c>
      <c r="F223" s="741"/>
      <c r="G223" s="741"/>
      <c r="H223" s="741"/>
      <c r="I223" s="741"/>
      <c r="J223" s="741"/>
      <c r="K223" s="741"/>
      <c r="L223" s="741"/>
      <c r="M223" s="741"/>
      <c r="N223" s="741">
        <v>2</v>
      </c>
      <c r="O223" s="741">
        <v>0</v>
      </c>
      <c r="P223" s="754"/>
      <c r="Q223" s="742">
        <v>0</v>
      </c>
    </row>
    <row r="224" spans="1:17" ht="14.4" customHeight="1" x14ac:dyDescent="0.3">
      <c r="A224" s="737" t="s">
        <v>560</v>
      </c>
      <c r="B224" s="738" t="s">
        <v>4327</v>
      </c>
      <c r="C224" s="738" t="s">
        <v>4144</v>
      </c>
      <c r="D224" s="738" t="s">
        <v>4379</v>
      </c>
      <c r="E224" s="738" t="s">
        <v>4380</v>
      </c>
      <c r="F224" s="741"/>
      <c r="G224" s="741"/>
      <c r="H224" s="741"/>
      <c r="I224" s="741"/>
      <c r="J224" s="741">
        <v>1</v>
      </c>
      <c r="K224" s="741">
        <v>2988</v>
      </c>
      <c r="L224" s="741">
        <v>1</v>
      </c>
      <c r="M224" s="741">
        <v>2988</v>
      </c>
      <c r="N224" s="741"/>
      <c r="O224" s="741"/>
      <c r="P224" s="754"/>
      <c r="Q224" s="742"/>
    </row>
    <row r="225" spans="1:17" ht="14.4" customHeight="1" x14ac:dyDescent="0.3">
      <c r="A225" s="737" t="s">
        <v>560</v>
      </c>
      <c r="B225" s="738" t="s">
        <v>4327</v>
      </c>
      <c r="C225" s="738" t="s">
        <v>4144</v>
      </c>
      <c r="D225" s="738" t="s">
        <v>4381</v>
      </c>
      <c r="E225" s="738" t="s">
        <v>4382</v>
      </c>
      <c r="F225" s="741"/>
      <c r="G225" s="741"/>
      <c r="H225" s="741"/>
      <c r="I225" s="741"/>
      <c r="J225" s="741"/>
      <c r="K225" s="741"/>
      <c r="L225" s="741"/>
      <c r="M225" s="741"/>
      <c r="N225" s="741">
        <v>1</v>
      </c>
      <c r="O225" s="741">
        <v>5748</v>
      </c>
      <c r="P225" s="754"/>
      <c r="Q225" s="742">
        <v>5748</v>
      </c>
    </row>
    <row r="226" spans="1:17" ht="14.4" customHeight="1" x14ac:dyDescent="0.3">
      <c r="A226" s="737" t="s">
        <v>560</v>
      </c>
      <c r="B226" s="738" t="s">
        <v>4327</v>
      </c>
      <c r="C226" s="738" t="s">
        <v>4144</v>
      </c>
      <c r="D226" s="738" t="s">
        <v>4383</v>
      </c>
      <c r="E226" s="738" t="s">
        <v>4384</v>
      </c>
      <c r="F226" s="741">
        <v>0</v>
      </c>
      <c r="G226" s="741">
        <v>0</v>
      </c>
      <c r="H226" s="741"/>
      <c r="I226" s="741"/>
      <c r="J226" s="741"/>
      <c r="K226" s="741"/>
      <c r="L226" s="741"/>
      <c r="M226" s="741"/>
      <c r="N226" s="741"/>
      <c r="O226" s="741"/>
      <c r="P226" s="754"/>
      <c r="Q226" s="742"/>
    </row>
    <row r="227" spans="1:17" ht="14.4" customHeight="1" x14ac:dyDescent="0.3">
      <c r="A227" s="737" t="s">
        <v>560</v>
      </c>
      <c r="B227" s="738" t="s">
        <v>4327</v>
      </c>
      <c r="C227" s="738" t="s">
        <v>4144</v>
      </c>
      <c r="D227" s="738" t="s">
        <v>4385</v>
      </c>
      <c r="E227" s="738" t="s">
        <v>4386</v>
      </c>
      <c r="F227" s="741"/>
      <c r="G227" s="741"/>
      <c r="H227" s="741"/>
      <c r="I227" s="741"/>
      <c r="J227" s="741">
        <v>1</v>
      </c>
      <c r="K227" s="741">
        <v>5282</v>
      </c>
      <c r="L227" s="741">
        <v>1</v>
      </c>
      <c r="M227" s="741">
        <v>5282</v>
      </c>
      <c r="N227" s="741">
        <v>1</v>
      </c>
      <c r="O227" s="741">
        <v>5284</v>
      </c>
      <c r="P227" s="754">
        <v>1.0003786444528588</v>
      </c>
      <c r="Q227" s="742">
        <v>5284</v>
      </c>
    </row>
    <row r="228" spans="1:17" ht="14.4" customHeight="1" x14ac:dyDescent="0.3">
      <c r="A228" s="737" t="s">
        <v>560</v>
      </c>
      <c r="B228" s="738" t="s">
        <v>4327</v>
      </c>
      <c r="C228" s="738" t="s">
        <v>4144</v>
      </c>
      <c r="D228" s="738" t="s">
        <v>4387</v>
      </c>
      <c r="E228" s="738" t="s">
        <v>4388</v>
      </c>
      <c r="F228" s="741"/>
      <c r="G228" s="741"/>
      <c r="H228" s="741"/>
      <c r="I228" s="741"/>
      <c r="J228" s="741"/>
      <c r="K228" s="741"/>
      <c r="L228" s="741"/>
      <c r="M228" s="741"/>
      <c r="N228" s="741">
        <v>1</v>
      </c>
      <c r="O228" s="741">
        <v>11010</v>
      </c>
      <c r="P228" s="754"/>
      <c r="Q228" s="742">
        <v>11010</v>
      </c>
    </row>
    <row r="229" spans="1:17" ht="14.4" customHeight="1" x14ac:dyDescent="0.3">
      <c r="A229" s="737" t="s">
        <v>560</v>
      </c>
      <c r="B229" s="738" t="s">
        <v>4327</v>
      </c>
      <c r="C229" s="738" t="s">
        <v>4144</v>
      </c>
      <c r="D229" s="738" t="s">
        <v>4389</v>
      </c>
      <c r="E229" s="738" t="s">
        <v>4390</v>
      </c>
      <c r="F229" s="741"/>
      <c r="G229" s="741"/>
      <c r="H229" s="741"/>
      <c r="I229" s="741"/>
      <c r="J229" s="741">
        <v>1</v>
      </c>
      <c r="K229" s="741">
        <v>8444</v>
      </c>
      <c r="L229" s="741">
        <v>1</v>
      </c>
      <c r="M229" s="741">
        <v>8444</v>
      </c>
      <c r="N229" s="741"/>
      <c r="O229" s="741"/>
      <c r="P229" s="754"/>
      <c r="Q229" s="742"/>
    </row>
    <row r="230" spans="1:17" ht="14.4" customHeight="1" x14ac:dyDescent="0.3">
      <c r="A230" s="737" t="s">
        <v>560</v>
      </c>
      <c r="B230" s="738" t="s">
        <v>4327</v>
      </c>
      <c r="C230" s="738" t="s">
        <v>4144</v>
      </c>
      <c r="D230" s="738" t="s">
        <v>4391</v>
      </c>
      <c r="E230" s="738" t="s">
        <v>4392</v>
      </c>
      <c r="F230" s="741"/>
      <c r="G230" s="741"/>
      <c r="H230" s="741"/>
      <c r="I230" s="741"/>
      <c r="J230" s="741"/>
      <c r="K230" s="741"/>
      <c r="L230" s="741"/>
      <c r="M230" s="741"/>
      <c r="N230" s="741">
        <v>1</v>
      </c>
      <c r="O230" s="741">
        <v>0</v>
      </c>
      <c r="P230" s="754"/>
      <c r="Q230" s="742">
        <v>0</v>
      </c>
    </row>
    <row r="231" spans="1:17" ht="14.4" customHeight="1" x14ac:dyDescent="0.3">
      <c r="A231" s="737" t="s">
        <v>560</v>
      </c>
      <c r="B231" s="738" t="s">
        <v>4393</v>
      </c>
      <c r="C231" s="738" t="s">
        <v>4144</v>
      </c>
      <c r="D231" s="738" t="s">
        <v>4394</v>
      </c>
      <c r="E231" s="738" t="s">
        <v>4395</v>
      </c>
      <c r="F231" s="741">
        <v>5</v>
      </c>
      <c r="G231" s="741">
        <v>3475</v>
      </c>
      <c r="H231" s="741">
        <v>4.9012693935119884</v>
      </c>
      <c r="I231" s="741">
        <v>695</v>
      </c>
      <c r="J231" s="741">
        <v>1</v>
      </c>
      <c r="K231" s="741">
        <v>709</v>
      </c>
      <c r="L231" s="741">
        <v>1</v>
      </c>
      <c r="M231" s="741">
        <v>709</v>
      </c>
      <c r="N231" s="741">
        <v>2</v>
      </c>
      <c r="O231" s="741">
        <v>1420</v>
      </c>
      <c r="P231" s="754">
        <v>2.002820874471086</v>
      </c>
      <c r="Q231" s="742">
        <v>710</v>
      </c>
    </row>
    <row r="232" spans="1:17" ht="14.4" customHeight="1" x14ac:dyDescent="0.3">
      <c r="A232" s="737" t="s">
        <v>560</v>
      </c>
      <c r="B232" s="738" t="s">
        <v>4393</v>
      </c>
      <c r="C232" s="738" t="s">
        <v>4144</v>
      </c>
      <c r="D232" s="738" t="s">
        <v>4396</v>
      </c>
      <c r="E232" s="738" t="s">
        <v>4397</v>
      </c>
      <c r="F232" s="741">
        <v>1</v>
      </c>
      <c r="G232" s="741">
        <v>93</v>
      </c>
      <c r="H232" s="741"/>
      <c r="I232" s="741">
        <v>93</v>
      </c>
      <c r="J232" s="741"/>
      <c r="K232" s="741"/>
      <c r="L232" s="741"/>
      <c r="M232" s="741"/>
      <c r="N232" s="741"/>
      <c r="O232" s="741"/>
      <c r="P232" s="754"/>
      <c r="Q232" s="742"/>
    </row>
    <row r="233" spans="1:17" ht="14.4" customHeight="1" x14ac:dyDescent="0.3">
      <c r="A233" s="737" t="s">
        <v>560</v>
      </c>
      <c r="B233" s="738" t="s">
        <v>4393</v>
      </c>
      <c r="C233" s="738" t="s">
        <v>4144</v>
      </c>
      <c r="D233" s="738" t="s">
        <v>4398</v>
      </c>
      <c r="E233" s="738" t="s">
        <v>4399</v>
      </c>
      <c r="F233" s="741">
        <v>1</v>
      </c>
      <c r="G233" s="741">
        <v>228</v>
      </c>
      <c r="H233" s="741"/>
      <c r="I233" s="741">
        <v>228</v>
      </c>
      <c r="J233" s="741"/>
      <c r="K233" s="741"/>
      <c r="L233" s="741"/>
      <c r="M233" s="741"/>
      <c r="N233" s="741"/>
      <c r="O233" s="741"/>
      <c r="P233" s="754"/>
      <c r="Q233" s="742"/>
    </row>
    <row r="234" spans="1:17" ht="14.4" customHeight="1" x14ac:dyDescent="0.3">
      <c r="A234" s="737" t="s">
        <v>560</v>
      </c>
      <c r="B234" s="738" t="s">
        <v>4393</v>
      </c>
      <c r="C234" s="738" t="s">
        <v>4144</v>
      </c>
      <c r="D234" s="738" t="s">
        <v>4400</v>
      </c>
      <c r="E234" s="738" t="s">
        <v>4401</v>
      </c>
      <c r="F234" s="741">
        <v>1</v>
      </c>
      <c r="G234" s="741">
        <v>4159</v>
      </c>
      <c r="H234" s="741"/>
      <c r="I234" s="741">
        <v>4159</v>
      </c>
      <c r="J234" s="741"/>
      <c r="K234" s="741"/>
      <c r="L234" s="741"/>
      <c r="M234" s="741"/>
      <c r="N234" s="741">
        <v>2</v>
      </c>
      <c r="O234" s="741">
        <v>8686</v>
      </c>
      <c r="P234" s="754"/>
      <c r="Q234" s="742">
        <v>4343</v>
      </c>
    </row>
    <row r="235" spans="1:17" ht="14.4" customHeight="1" x14ac:dyDescent="0.3">
      <c r="A235" s="737" t="s">
        <v>560</v>
      </c>
      <c r="B235" s="738" t="s">
        <v>4393</v>
      </c>
      <c r="C235" s="738" t="s">
        <v>4144</v>
      </c>
      <c r="D235" s="738" t="s">
        <v>4402</v>
      </c>
      <c r="E235" s="738" t="s">
        <v>4403</v>
      </c>
      <c r="F235" s="741">
        <v>1</v>
      </c>
      <c r="G235" s="741">
        <v>114</v>
      </c>
      <c r="H235" s="741"/>
      <c r="I235" s="741">
        <v>114</v>
      </c>
      <c r="J235" s="741"/>
      <c r="K235" s="741"/>
      <c r="L235" s="741"/>
      <c r="M235" s="741"/>
      <c r="N235" s="741"/>
      <c r="O235" s="741"/>
      <c r="P235" s="754"/>
      <c r="Q235" s="742"/>
    </row>
    <row r="236" spans="1:17" ht="14.4" customHeight="1" x14ac:dyDescent="0.3">
      <c r="A236" s="737" t="s">
        <v>560</v>
      </c>
      <c r="B236" s="738" t="s">
        <v>4393</v>
      </c>
      <c r="C236" s="738" t="s">
        <v>4144</v>
      </c>
      <c r="D236" s="738" t="s">
        <v>4404</v>
      </c>
      <c r="E236" s="738" t="s">
        <v>4405</v>
      </c>
      <c r="F236" s="741"/>
      <c r="G236" s="741"/>
      <c r="H236" s="741"/>
      <c r="I236" s="741"/>
      <c r="J236" s="741"/>
      <c r="K236" s="741"/>
      <c r="L236" s="741"/>
      <c r="M236" s="741"/>
      <c r="N236" s="741">
        <v>1</v>
      </c>
      <c r="O236" s="741">
        <v>4470</v>
      </c>
      <c r="P236" s="754"/>
      <c r="Q236" s="742">
        <v>4470</v>
      </c>
    </row>
    <row r="237" spans="1:17" ht="14.4" customHeight="1" x14ac:dyDescent="0.3">
      <c r="A237" s="737" t="s">
        <v>560</v>
      </c>
      <c r="B237" s="738" t="s">
        <v>4393</v>
      </c>
      <c r="C237" s="738" t="s">
        <v>4144</v>
      </c>
      <c r="D237" s="738" t="s">
        <v>4406</v>
      </c>
      <c r="E237" s="738" t="s">
        <v>4407</v>
      </c>
      <c r="F237" s="741"/>
      <c r="G237" s="741"/>
      <c r="H237" s="741"/>
      <c r="I237" s="741"/>
      <c r="J237" s="741"/>
      <c r="K237" s="741"/>
      <c r="L237" s="741"/>
      <c r="M237" s="741"/>
      <c r="N237" s="741">
        <v>1</v>
      </c>
      <c r="O237" s="741">
        <v>2467</v>
      </c>
      <c r="P237" s="754"/>
      <c r="Q237" s="742">
        <v>2467</v>
      </c>
    </row>
    <row r="238" spans="1:17" ht="14.4" customHeight="1" x14ac:dyDescent="0.3">
      <c r="A238" s="737" t="s">
        <v>560</v>
      </c>
      <c r="B238" s="738" t="s">
        <v>4393</v>
      </c>
      <c r="C238" s="738" t="s">
        <v>4144</v>
      </c>
      <c r="D238" s="738" t="s">
        <v>4408</v>
      </c>
      <c r="E238" s="738" t="s">
        <v>4409</v>
      </c>
      <c r="F238" s="741">
        <v>1</v>
      </c>
      <c r="G238" s="741">
        <v>5362</v>
      </c>
      <c r="H238" s="741"/>
      <c r="I238" s="741">
        <v>5362</v>
      </c>
      <c r="J238" s="741"/>
      <c r="K238" s="741"/>
      <c r="L238" s="741"/>
      <c r="M238" s="741"/>
      <c r="N238" s="741">
        <v>2</v>
      </c>
      <c r="O238" s="741">
        <v>11018</v>
      </c>
      <c r="P238" s="754"/>
      <c r="Q238" s="742">
        <v>5509</v>
      </c>
    </row>
    <row r="239" spans="1:17" ht="14.4" customHeight="1" x14ac:dyDescent="0.3">
      <c r="A239" s="737" t="s">
        <v>560</v>
      </c>
      <c r="B239" s="738" t="s">
        <v>4393</v>
      </c>
      <c r="C239" s="738" t="s">
        <v>4144</v>
      </c>
      <c r="D239" s="738" t="s">
        <v>4410</v>
      </c>
      <c r="E239" s="738" t="s">
        <v>4411</v>
      </c>
      <c r="F239" s="741">
        <v>1</v>
      </c>
      <c r="G239" s="741">
        <v>2841</v>
      </c>
      <c r="H239" s="741"/>
      <c r="I239" s="741">
        <v>2841</v>
      </c>
      <c r="J239" s="741"/>
      <c r="K239" s="741"/>
      <c r="L239" s="741"/>
      <c r="M239" s="741"/>
      <c r="N239" s="741"/>
      <c r="O239" s="741"/>
      <c r="P239" s="754"/>
      <c r="Q239" s="742"/>
    </row>
    <row r="240" spans="1:17" ht="14.4" customHeight="1" x14ac:dyDescent="0.3">
      <c r="A240" s="737" t="s">
        <v>560</v>
      </c>
      <c r="B240" s="738" t="s">
        <v>4393</v>
      </c>
      <c r="C240" s="738" t="s">
        <v>4144</v>
      </c>
      <c r="D240" s="738" t="s">
        <v>4412</v>
      </c>
      <c r="E240" s="738" t="s">
        <v>4413</v>
      </c>
      <c r="F240" s="741">
        <v>2</v>
      </c>
      <c r="G240" s="741">
        <v>8164</v>
      </c>
      <c r="H240" s="741">
        <v>1.9150832746891859</v>
      </c>
      <c r="I240" s="741">
        <v>4082</v>
      </c>
      <c r="J240" s="741">
        <v>1</v>
      </c>
      <c r="K240" s="741">
        <v>4263</v>
      </c>
      <c r="L240" s="741">
        <v>1</v>
      </c>
      <c r="M240" s="741">
        <v>4263</v>
      </c>
      <c r="N240" s="741">
        <v>2</v>
      </c>
      <c r="O240" s="741">
        <v>8532</v>
      </c>
      <c r="P240" s="754">
        <v>2.0014074595355384</v>
      </c>
      <c r="Q240" s="742">
        <v>4266</v>
      </c>
    </row>
    <row r="241" spans="1:17" ht="14.4" customHeight="1" x14ac:dyDescent="0.3">
      <c r="A241" s="737" t="s">
        <v>560</v>
      </c>
      <c r="B241" s="738" t="s">
        <v>4393</v>
      </c>
      <c r="C241" s="738" t="s">
        <v>4144</v>
      </c>
      <c r="D241" s="738" t="s">
        <v>4414</v>
      </c>
      <c r="E241" s="738" t="s">
        <v>4415</v>
      </c>
      <c r="F241" s="741">
        <v>2</v>
      </c>
      <c r="G241" s="741">
        <v>1892</v>
      </c>
      <c r="H241" s="741"/>
      <c r="I241" s="741">
        <v>946</v>
      </c>
      <c r="J241" s="741"/>
      <c r="K241" s="741"/>
      <c r="L241" s="741"/>
      <c r="M241" s="741"/>
      <c r="N241" s="741">
        <v>1</v>
      </c>
      <c r="O241" s="741">
        <v>972</v>
      </c>
      <c r="P241" s="754"/>
      <c r="Q241" s="742">
        <v>972</v>
      </c>
    </row>
    <row r="242" spans="1:17" ht="14.4" customHeight="1" x14ac:dyDescent="0.3">
      <c r="A242" s="737" t="s">
        <v>560</v>
      </c>
      <c r="B242" s="738" t="s">
        <v>4393</v>
      </c>
      <c r="C242" s="738" t="s">
        <v>4144</v>
      </c>
      <c r="D242" s="738" t="s">
        <v>4416</v>
      </c>
      <c r="E242" s="738" t="s">
        <v>4417</v>
      </c>
      <c r="F242" s="741">
        <v>2</v>
      </c>
      <c r="G242" s="741">
        <v>5960</v>
      </c>
      <c r="H242" s="741"/>
      <c r="I242" s="741">
        <v>2980</v>
      </c>
      <c r="J242" s="741"/>
      <c r="K242" s="741"/>
      <c r="L242" s="741"/>
      <c r="M242" s="741"/>
      <c r="N242" s="741"/>
      <c r="O242" s="741"/>
      <c r="P242" s="754"/>
      <c r="Q242" s="742"/>
    </row>
    <row r="243" spans="1:17" ht="14.4" customHeight="1" x14ac:dyDescent="0.3">
      <c r="A243" s="737" t="s">
        <v>560</v>
      </c>
      <c r="B243" s="738" t="s">
        <v>4393</v>
      </c>
      <c r="C243" s="738" t="s">
        <v>4144</v>
      </c>
      <c r="D243" s="738" t="s">
        <v>4342</v>
      </c>
      <c r="E243" s="738" t="s">
        <v>4343</v>
      </c>
      <c r="F243" s="741">
        <v>1</v>
      </c>
      <c r="G243" s="741">
        <v>819</v>
      </c>
      <c r="H243" s="741"/>
      <c r="I243" s="741">
        <v>819</v>
      </c>
      <c r="J243" s="741"/>
      <c r="K243" s="741"/>
      <c r="L243" s="741"/>
      <c r="M243" s="741"/>
      <c r="N243" s="741"/>
      <c r="O243" s="741"/>
      <c r="P243" s="754"/>
      <c r="Q243" s="742"/>
    </row>
    <row r="244" spans="1:17" ht="14.4" customHeight="1" x14ac:dyDescent="0.3">
      <c r="A244" s="737" t="s">
        <v>560</v>
      </c>
      <c r="B244" s="738" t="s">
        <v>4393</v>
      </c>
      <c r="C244" s="738" t="s">
        <v>4144</v>
      </c>
      <c r="D244" s="738" t="s">
        <v>4418</v>
      </c>
      <c r="E244" s="738" t="s">
        <v>4419</v>
      </c>
      <c r="F244" s="741">
        <v>1</v>
      </c>
      <c r="G244" s="741">
        <v>3958</v>
      </c>
      <c r="H244" s="741"/>
      <c r="I244" s="741">
        <v>3958</v>
      </c>
      <c r="J244" s="741"/>
      <c r="K244" s="741"/>
      <c r="L244" s="741"/>
      <c r="M244" s="741"/>
      <c r="N244" s="741"/>
      <c r="O244" s="741"/>
      <c r="P244" s="754"/>
      <c r="Q244" s="742"/>
    </row>
    <row r="245" spans="1:17" ht="14.4" customHeight="1" x14ac:dyDescent="0.3">
      <c r="A245" s="737" t="s">
        <v>560</v>
      </c>
      <c r="B245" s="738" t="s">
        <v>4393</v>
      </c>
      <c r="C245" s="738" t="s">
        <v>4144</v>
      </c>
      <c r="D245" s="738" t="s">
        <v>4420</v>
      </c>
      <c r="E245" s="738" t="s">
        <v>4421</v>
      </c>
      <c r="F245" s="741">
        <v>3</v>
      </c>
      <c r="G245" s="741">
        <v>8559</v>
      </c>
      <c r="H245" s="741"/>
      <c r="I245" s="741">
        <v>2853</v>
      </c>
      <c r="J245" s="741"/>
      <c r="K245" s="741"/>
      <c r="L245" s="741"/>
      <c r="M245" s="741"/>
      <c r="N245" s="741">
        <v>3</v>
      </c>
      <c r="O245" s="741">
        <v>8856</v>
      </c>
      <c r="P245" s="754"/>
      <c r="Q245" s="742">
        <v>2952</v>
      </c>
    </row>
    <row r="246" spans="1:17" ht="14.4" customHeight="1" x14ac:dyDescent="0.3">
      <c r="A246" s="737" t="s">
        <v>560</v>
      </c>
      <c r="B246" s="738" t="s">
        <v>4393</v>
      </c>
      <c r="C246" s="738" t="s">
        <v>4144</v>
      </c>
      <c r="D246" s="738" t="s">
        <v>4422</v>
      </c>
      <c r="E246" s="738" t="s">
        <v>4423</v>
      </c>
      <c r="F246" s="741">
        <v>1</v>
      </c>
      <c r="G246" s="741">
        <v>436</v>
      </c>
      <c r="H246" s="741"/>
      <c r="I246" s="741">
        <v>436</v>
      </c>
      <c r="J246" s="741"/>
      <c r="K246" s="741"/>
      <c r="L246" s="741"/>
      <c r="M246" s="741"/>
      <c r="N246" s="741">
        <v>1</v>
      </c>
      <c r="O246" s="741">
        <v>445</v>
      </c>
      <c r="P246" s="754"/>
      <c r="Q246" s="742">
        <v>445</v>
      </c>
    </row>
    <row r="247" spans="1:17" ht="14.4" customHeight="1" x14ac:dyDescent="0.3">
      <c r="A247" s="737" t="s">
        <v>560</v>
      </c>
      <c r="B247" s="738" t="s">
        <v>4393</v>
      </c>
      <c r="C247" s="738" t="s">
        <v>4144</v>
      </c>
      <c r="D247" s="738" t="s">
        <v>4364</v>
      </c>
      <c r="E247" s="738" t="s">
        <v>4365</v>
      </c>
      <c r="F247" s="741">
        <v>10</v>
      </c>
      <c r="G247" s="741">
        <v>8518</v>
      </c>
      <c r="H247" s="741"/>
      <c r="I247" s="741">
        <v>851.8</v>
      </c>
      <c r="J247" s="741"/>
      <c r="K247" s="741"/>
      <c r="L247" s="741"/>
      <c r="M247" s="741"/>
      <c r="N247" s="741">
        <v>6</v>
      </c>
      <c r="O247" s="741">
        <v>5190</v>
      </c>
      <c r="P247" s="754"/>
      <c r="Q247" s="742">
        <v>865</v>
      </c>
    </row>
    <row r="248" spans="1:17" ht="14.4" customHeight="1" x14ac:dyDescent="0.3">
      <c r="A248" s="737" t="s">
        <v>560</v>
      </c>
      <c r="B248" s="738" t="s">
        <v>4393</v>
      </c>
      <c r="C248" s="738" t="s">
        <v>4144</v>
      </c>
      <c r="D248" s="738" t="s">
        <v>4424</v>
      </c>
      <c r="E248" s="738" t="s">
        <v>4425</v>
      </c>
      <c r="F248" s="741">
        <v>4</v>
      </c>
      <c r="G248" s="741">
        <v>455</v>
      </c>
      <c r="H248" s="741">
        <v>3.7916666666666665</v>
      </c>
      <c r="I248" s="741">
        <v>113.75</v>
      </c>
      <c r="J248" s="741">
        <v>1</v>
      </c>
      <c r="K248" s="741">
        <v>120</v>
      </c>
      <c r="L248" s="741">
        <v>1</v>
      </c>
      <c r="M248" s="741">
        <v>120</v>
      </c>
      <c r="N248" s="741">
        <v>2</v>
      </c>
      <c r="O248" s="741">
        <v>240</v>
      </c>
      <c r="P248" s="754">
        <v>2</v>
      </c>
      <c r="Q248" s="742">
        <v>120</v>
      </c>
    </row>
    <row r="249" spans="1:17" ht="14.4" customHeight="1" x14ac:dyDescent="0.3">
      <c r="A249" s="737" t="s">
        <v>560</v>
      </c>
      <c r="B249" s="738" t="s">
        <v>4393</v>
      </c>
      <c r="C249" s="738" t="s">
        <v>4144</v>
      </c>
      <c r="D249" s="738" t="s">
        <v>4426</v>
      </c>
      <c r="E249" s="738" t="s">
        <v>4427</v>
      </c>
      <c r="F249" s="741">
        <v>1</v>
      </c>
      <c r="G249" s="741">
        <v>311</v>
      </c>
      <c r="H249" s="741"/>
      <c r="I249" s="741">
        <v>311</v>
      </c>
      <c r="J249" s="741"/>
      <c r="K249" s="741"/>
      <c r="L249" s="741"/>
      <c r="M249" s="741"/>
      <c r="N249" s="741"/>
      <c r="O249" s="741"/>
      <c r="P249" s="754"/>
      <c r="Q249" s="742"/>
    </row>
    <row r="250" spans="1:17" ht="14.4" customHeight="1" x14ac:dyDescent="0.3">
      <c r="A250" s="737" t="s">
        <v>560</v>
      </c>
      <c r="B250" s="738" t="s">
        <v>4393</v>
      </c>
      <c r="C250" s="738" t="s">
        <v>4144</v>
      </c>
      <c r="D250" s="738" t="s">
        <v>4428</v>
      </c>
      <c r="E250" s="738" t="s">
        <v>4429</v>
      </c>
      <c r="F250" s="741"/>
      <c r="G250" s="741"/>
      <c r="H250" s="741"/>
      <c r="I250" s="741"/>
      <c r="J250" s="741"/>
      <c r="K250" s="741"/>
      <c r="L250" s="741"/>
      <c r="M250" s="741"/>
      <c r="N250" s="741">
        <v>2</v>
      </c>
      <c r="O250" s="741">
        <v>9146</v>
      </c>
      <c r="P250" s="754"/>
      <c r="Q250" s="742">
        <v>4573</v>
      </c>
    </row>
    <row r="251" spans="1:17" ht="14.4" customHeight="1" x14ac:dyDescent="0.3">
      <c r="A251" s="737" t="s">
        <v>560</v>
      </c>
      <c r="B251" s="738" t="s">
        <v>4393</v>
      </c>
      <c r="C251" s="738" t="s">
        <v>4144</v>
      </c>
      <c r="D251" s="738" t="s">
        <v>4430</v>
      </c>
      <c r="E251" s="738" t="s">
        <v>4431</v>
      </c>
      <c r="F251" s="741"/>
      <c r="G251" s="741"/>
      <c r="H251" s="741"/>
      <c r="I251" s="741"/>
      <c r="J251" s="741"/>
      <c r="K251" s="741"/>
      <c r="L251" s="741"/>
      <c r="M251" s="741"/>
      <c r="N251" s="741">
        <v>1</v>
      </c>
      <c r="O251" s="741">
        <v>6073</v>
      </c>
      <c r="P251" s="754"/>
      <c r="Q251" s="742">
        <v>6073</v>
      </c>
    </row>
    <row r="252" spans="1:17" ht="14.4" customHeight="1" x14ac:dyDescent="0.3">
      <c r="A252" s="737" t="s">
        <v>560</v>
      </c>
      <c r="B252" s="738" t="s">
        <v>4393</v>
      </c>
      <c r="C252" s="738" t="s">
        <v>4144</v>
      </c>
      <c r="D252" s="738" t="s">
        <v>749</v>
      </c>
      <c r="E252" s="738" t="s">
        <v>4432</v>
      </c>
      <c r="F252" s="741">
        <v>1</v>
      </c>
      <c r="G252" s="741">
        <v>1193</v>
      </c>
      <c r="H252" s="741"/>
      <c r="I252" s="741">
        <v>1193</v>
      </c>
      <c r="J252" s="741"/>
      <c r="K252" s="741"/>
      <c r="L252" s="741"/>
      <c r="M252" s="741"/>
      <c r="N252" s="741"/>
      <c r="O252" s="741"/>
      <c r="P252" s="754"/>
      <c r="Q252" s="742"/>
    </row>
    <row r="253" spans="1:17" ht="14.4" customHeight="1" x14ac:dyDescent="0.3">
      <c r="A253" s="737" t="s">
        <v>560</v>
      </c>
      <c r="B253" s="738" t="s">
        <v>4393</v>
      </c>
      <c r="C253" s="738" t="s">
        <v>4144</v>
      </c>
      <c r="D253" s="738" t="s">
        <v>4433</v>
      </c>
      <c r="E253" s="738" t="s">
        <v>4434</v>
      </c>
      <c r="F253" s="741">
        <v>2</v>
      </c>
      <c r="G253" s="741">
        <v>636</v>
      </c>
      <c r="H253" s="741">
        <v>1.9214501510574018</v>
      </c>
      <c r="I253" s="741">
        <v>318</v>
      </c>
      <c r="J253" s="741">
        <v>1</v>
      </c>
      <c r="K253" s="741">
        <v>331</v>
      </c>
      <c r="L253" s="741">
        <v>1</v>
      </c>
      <c r="M253" s="741">
        <v>331</v>
      </c>
      <c r="N253" s="741"/>
      <c r="O253" s="741"/>
      <c r="P253" s="754"/>
      <c r="Q253" s="742"/>
    </row>
    <row r="254" spans="1:17" ht="14.4" customHeight="1" x14ac:dyDescent="0.3">
      <c r="A254" s="737" t="s">
        <v>560</v>
      </c>
      <c r="B254" s="738" t="s">
        <v>4393</v>
      </c>
      <c r="C254" s="738" t="s">
        <v>4144</v>
      </c>
      <c r="D254" s="738" t="s">
        <v>4435</v>
      </c>
      <c r="E254" s="738" t="s">
        <v>4409</v>
      </c>
      <c r="F254" s="741">
        <v>2</v>
      </c>
      <c r="G254" s="741">
        <v>1138</v>
      </c>
      <c r="H254" s="741"/>
      <c r="I254" s="741">
        <v>569</v>
      </c>
      <c r="J254" s="741"/>
      <c r="K254" s="741"/>
      <c r="L254" s="741"/>
      <c r="M254" s="741"/>
      <c r="N254" s="741"/>
      <c r="O254" s="741"/>
      <c r="P254" s="754"/>
      <c r="Q254" s="742"/>
    </row>
    <row r="255" spans="1:17" ht="14.4" customHeight="1" x14ac:dyDescent="0.3">
      <c r="A255" s="737" t="s">
        <v>560</v>
      </c>
      <c r="B255" s="738" t="s">
        <v>4393</v>
      </c>
      <c r="C255" s="738" t="s">
        <v>4144</v>
      </c>
      <c r="D255" s="738" t="s">
        <v>4436</v>
      </c>
      <c r="E255" s="738" t="s">
        <v>4437</v>
      </c>
      <c r="F255" s="741"/>
      <c r="G255" s="741"/>
      <c r="H255" s="741"/>
      <c r="I255" s="741"/>
      <c r="J255" s="741"/>
      <c r="K255" s="741"/>
      <c r="L255" s="741"/>
      <c r="M255" s="741"/>
      <c r="N255" s="741">
        <v>1</v>
      </c>
      <c r="O255" s="741">
        <v>5927</v>
      </c>
      <c r="P255" s="754"/>
      <c r="Q255" s="742">
        <v>5927</v>
      </c>
    </row>
    <row r="256" spans="1:17" ht="14.4" customHeight="1" x14ac:dyDescent="0.3">
      <c r="A256" s="737" t="s">
        <v>560</v>
      </c>
      <c r="B256" s="738" t="s">
        <v>4393</v>
      </c>
      <c r="C256" s="738" t="s">
        <v>4144</v>
      </c>
      <c r="D256" s="738" t="s">
        <v>4438</v>
      </c>
      <c r="E256" s="738" t="s">
        <v>4439</v>
      </c>
      <c r="F256" s="741"/>
      <c r="G256" s="741"/>
      <c r="H256" s="741"/>
      <c r="I256" s="741"/>
      <c r="J256" s="741"/>
      <c r="K256" s="741"/>
      <c r="L256" s="741"/>
      <c r="M256" s="741"/>
      <c r="N256" s="741">
        <v>1</v>
      </c>
      <c r="O256" s="741">
        <v>2462</v>
      </c>
      <c r="P256" s="754"/>
      <c r="Q256" s="742">
        <v>2462</v>
      </c>
    </row>
    <row r="257" spans="1:17" ht="14.4" customHeight="1" x14ac:dyDescent="0.3">
      <c r="A257" s="737" t="s">
        <v>560</v>
      </c>
      <c r="B257" s="738" t="s">
        <v>4440</v>
      </c>
      <c r="C257" s="738" t="s">
        <v>4144</v>
      </c>
      <c r="D257" s="738" t="s">
        <v>4344</v>
      </c>
      <c r="E257" s="738" t="s">
        <v>4345</v>
      </c>
      <c r="F257" s="741"/>
      <c r="G257" s="741"/>
      <c r="H257" s="741"/>
      <c r="I257" s="741"/>
      <c r="J257" s="741"/>
      <c r="K257" s="741"/>
      <c r="L257" s="741"/>
      <c r="M257" s="741"/>
      <c r="N257" s="741">
        <v>1</v>
      </c>
      <c r="O257" s="741">
        <v>0</v>
      </c>
      <c r="P257" s="754"/>
      <c r="Q257" s="742">
        <v>0</v>
      </c>
    </row>
    <row r="258" spans="1:17" ht="14.4" customHeight="1" x14ac:dyDescent="0.3">
      <c r="A258" s="737" t="s">
        <v>560</v>
      </c>
      <c r="B258" s="738" t="s">
        <v>4440</v>
      </c>
      <c r="C258" s="738" t="s">
        <v>4144</v>
      </c>
      <c r="D258" s="738" t="s">
        <v>4441</v>
      </c>
      <c r="E258" s="738" t="s">
        <v>4442</v>
      </c>
      <c r="F258" s="741"/>
      <c r="G258" s="741"/>
      <c r="H258" s="741"/>
      <c r="I258" s="741"/>
      <c r="J258" s="741">
        <v>2</v>
      </c>
      <c r="K258" s="741">
        <v>0</v>
      </c>
      <c r="L258" s="741"/>
      <c r="M258" s="741">
        <v>0</v>
      </c>
      <c r="N258" s="741">
        <v>2</v>
      </c>
      <c r="O258" s="741">
        <v>0</v>
      </c>
      <c r="P258" s="754"/>
      <c r="Q258" s="742">
        <v>0</v>
      </c>
    </row>
    <row r="259" spans="1:17" ht="14.4" customHeight="1" x14ac:dyDescent="0.3">
      <c r="A259" s="737" t="s">
        <v>560</v>
      </c>
      <c r="B259" s="738" t="s">
        <v>4440</v>
      </c>
      <c r="C259" s="738" t="s">
        <v>4144</v>
      </c>
      <c r="D259" s="738" t="s">
        <v>4443</v>
      </c>
      <c r="E259" s="738" t="s">
        <v>4444</v>
      </c>
      <c r="F259" s="741"/>
      <c r="G259" s="741"/>
      <c r="H259" s="741"/>
      <c r="I259" s="741"/>
      <c r="J259" s="741"/>
      <c r="K259" s="741"/>
      <c r="L259" s="741"/>
      <c r="M259" s="741"/>
      <c r="N259" s="741">
        <v>1</v>
      </c>
      <c r="O259" s="741">
        <v>0</v>
      </c>
      <c r="P259" s="754"/>
      <c r="Q259" s="742">
        <v>0</v>
      </c>
    </row>
    <row r="260" spans="1:17" ht="14.4" customHeight="1" x14ac:dyDescent="0.3">
      <c r="A260" s="737" t="s">
        <v>560</v>
      </c>
      <c r="B260" s="738" t="s">
        <v>4440</v>
      </c>
      <c r="C260" s="738" t="s">
        <v>4144</v>
      </c>
      <c r="D260" s="738" t="s">
        <v>4445</v>
      </c>
      <c r="E260" s="738" t="s">
        <v>4446</v>
      </c>
      <c r="F260" s="741"/>
      <c r="G260" s="741"/>
      <c r="H260" s="741"/>
      <c r="I260" s="741"/>
      <c r="J260" s="741">
        <v>1</v>
      </c>
      <c r="K260" s="741">
        <v>0</v>
      </c>
      <c r="L260" s="741"/>
      <c r="M260" s="741">
        <v>0</v>
      </c>
      <c r="N260" s="741"/>
      <c r="O260" s="741"/>
      <c r="P260" s="754"/>
      <c r="Q260" s="742"/>
    </row>
    <row r="261" spans="1:17" ht="14.4" customHeight="1" x14ac:dyDescent="0.3">
      <c r="A261" s="737" t="s">
        <v>560</v>
      </c>
      <c r="B261" s="738" t="s">
        <v>4440</v>
      </c>
      <c r="C261" s="738" t="s">
        <v>4144</v>
      </c>
      <c r="D261" s="738" t="s">
        <v>4447</v>
      </c>
      <c r="E261" s="738" t="s">
        <v>4448</v>
      </c>
      <c r="F261" s="741"/>
      <c r="G261" s="741"/>
      <c r="H261" s="741"/>
      <c r="I261" s="741"/>
      <c r="J261" s="741">
        <v>1</v>
      </c>
      <c r="K261" s="741">
        <v>0</v>
      </c>
      <c r="L261" s="741"/>
      <c r="M261" s="741">
        <v>0</v>
      </c>
      <c r="N261" s="741"/>
      <c r="O261" s="741"/>
      <c r="P261" s="754"/>
      <c r="Q261" s="742"/>
    </row>
    <row r="262" spans="1:17" ht="14.4" customHeight="1" x14ac:dyDescent="0.3">
      <c r="A262" s="737" t="s">
        <v>560</v>
      </c>
      <c r="B262" s="738" t="s">
        <v>4440</v>
      </c>
      <c r="C262" s="738" t="s">
        <v>4144</v>
      </c>
      <c r="D262" s="738" t="s">
        <v>4356</v>
      </c>
      <c r="E262" s="738" t="s">
        <v>4357</v>
      </c>
      <c r="F262" s="741"/>
      <c r="G262" s="741"/>
      <c r="H262" s="741"/>
      <c r="I262" s="741"/>
      <c r="J262" s="741">
        <v>1</v>
      </c>
      <c r="K262" s="741">
        <v>0</v>
      </c>
      <c r="L262" s="741"/>
      <c r="M262" s="741">
        <v>0</v>
      </c>
      <c r="N262" s="741">
        <v>3</v>
      </c>
      <c r="O262" s="741">
        <v>0</v>
      </c>
      <c r="P262" s="754"/>
      <c r="Q262" s="742">
        <v>0</v>
      </c>
    </row>
    <row r="263" spans="1:17" ht="14.4" customHeight="1" x14ac:dyDescent="0.3">
      <c r="A263" s="737" t="s">
        <v>560</v>
      </c>
      <c r="B263" s="738" t="s">
        <v>4440</v>
      </c>
      <c r="C263" s="738" t="s">
        <v>4144</v>
      </c>
      <c r="D263" s="738" t="s">
        <v>4422</v>
      </c>
      <c r="E263" s="738" t="s">
        <v>4423</v>
      </c>
      <c r="F263" s="741"/>
      <c r="G263" s="741"/>
      <c r="H263" s="741"/>
      <c r="I263" s="741"/>
      <c r="J263" s="741">
        <v>1</v>
      </c>
      <c r="K263" s="741">
        <v>444</v>
      </c>
      <c r="L263" s="741">
        <v>1</v>
      </c>
      <c r="M263" s="741">
        <v>444</v>
      </c>
      <c r="N263" s="741"/>
      <c r="O263" s="741"/>
      <c r="P263" s="754"/>
      <c r="Q263" s="742"/>
    </row>
    <row r="264" spans="1:17" ht="14.4" customHeight="1" x14ac:dyDescent="0.3">
      <c r="A264" s="737" t="s">
        <v>560</v>
      </c>
      <c r="B264" s="738" t="s">
        <v>4440</v>
      </c>
      <c r="C264" s="738" t="s">
        <v>4144</v>
      </c>
      <c r="D264" s="738" t="s">
        <v>4371</v>
      </c>
      <c r="E264" s="738" t="s">
        <v>4372</v>
      </c>
      <c r="F264" s="741"/>
      <c r="G264" s="741"/>
      <c r="H264" s="741"/>
      <c r="I264" s="741"/>
      <c r="J264" s="741"/>
      <c r="K264" s="741"/>
      <c r="L264" s="741"/>
      <c r="M264" s="741"/>
      <c r="N264" s="741">
        <v>2</v>
      </c>
      <c r="O264" s="741">
        <v>0</v>
      </c>
      <c r="P264" s="754"/>
      <c r="Q264" s="742">
        <v>0</v>
      </c>
    </row>
    <row r="265" spans="1:17" ht="14.4" customHeight="1" x14ac:dyDescent="0.3">
      <c r="A265" s="737" t="s">
        <v>560</v>
      </c>
      <c r="B265" s="738" t="s">
        <v>4440</v>
      </c>
      <c r="C265" s="738" t="s">
        <v>4144</v>
      </c>
      <c r="D265" s="738" t="s">
        <v>4449</v>
      </c>
      <c r="E265" s="738" t="s">
        <v>4450</v>
      </c>
      <c r="F265" s="741"/>
      <c r="G265" s="741"/>
      <c r="H265" s="741"/>
      <c r="I265" s="741"/>
      <c r="J265" s="741">
        <v>1</v>
      </c>
      <c r="K265" s="741">
        <v>0</v>
      </c>
      <c r="L265" s="741"/>
      <c r="M265" s="741">
        <v>0</v>
      </c>
      <c r="N265" s="741">
        <v>1</v>
      </c>
      <c r="O265" s="741">
        <v>0</v>
      </c>
      <c r="P265" s="754"/>
      <c r="Q265" s="742">
        <v>0</v>
      </c>
    </row>
    <row r="266" spans="1:17" ht="14.4" customHeight="1" x14ac:dyDescent="0.3">
      <c r="A266" s="737" t="s">
        <v>560</v>
      </c>
      <c r="B266" s="738" t="s">
        <v>4440</v>
      </c>
      <c r="C266" s="738" t="s">
        <v>4144</v>
      </c>
      <c r="D266" s="738" t="s">
        <v>4373</v>
      </c>
      <c r="E266" s="738" t="s">
        <v>4374</v>
      </c>
      <c r="F266" s="741"/>
      <c r="G266" s="741"/>
      <c r="H266" s="741"/>
      <c r="I266" s="741"/>
      <c r="J266" s="741">
        <v>2</v>
      </c>
      <c r="K266" s="741">
        <v>0</v>
      </c>
      <c r="L266" s="741"/>
      <c r="M266" s="741">
        <v>0</v>
      </c>
      <c r="N266" s="741">
        <v>2</v>
      </c>
      <c r="O266" s="741">
        <v>0</v>
      </c>
      <c r="P266" s="754"/>
      <c r="Q266" s="742">
        <v>0</v>
      </c>
    </row>
    <row r="267" spans="1:17" ht="14.4" customHeight="1" x14ac:dyDescent="0.3">
      <c r="A267" s="737" t="s">
        <v>560</v>
      </c>
      <c r="B267" s="738" t="s">
        <v>4440</v>
      </c>
      <c r="C267" s="738" t="s">
        <v>4144</v>
      </c>
      <c r="D267" s="738" t="s">
        <v>4383</v>
      </c>
      <c r="E267" s="738" t="s">
        <v>4384</v>
      </c>
      <c r="F267" s="741"/>
      <c r="G267" s="741"/>
      <c r="H267" s="741"/>
      <c r="I267" s="741"/>
      <c r="J267" s="741"/>
      <c r="K267" s="741"/>
      <c r="L267" s="741"/>
      <c r="M267" s="741"/>
      <c r="N267" s="741">
        <v>1</v>
      </c>
      <c r="O267" s="741">
        <v>4732</v>
      </c>
      <c r="P267" s="754"/>
      <c r="Q267" s="742">
        <v>4732</v>
      </c>
    </row>
    <row r="268" spans="1:17" ht="14.4" customHeight="1" x14ac:dyDescent="0.3">
      <c r="A268" s="737" t="s">
        <v>560</v>
      </c>
      <c r="B268" s="738" t="s">
        <v>4440</v>
      </c>
      <c r="C268" s="738" t="s">
        <v>4144</v>
      </c>
      <c r="D268" s="738" t="s">
        <v>4451</v>
      </c>
      <c r="E268" s="738" t="s">
        <v>4452</v>
      </c>
      <c r="F268" s="741"/>
      <c r="G268" s="741"/>
      <c r="H268" s="741"/>
      <c r="I268" s="741"/>
      <c r="J268" s="741">
        <v>1</v>
      </c>
      <c r="K268" s="741">
        <v>18688</v>
      </c>
      <c r="L268" s="741">
        <v>1</v>
      </c>
      <c r="M268" s="741">
        <v>18688</v>
      </c>
      <c r="N268" s="741">
        <v>1</v>
      </c>
      <c r="O268" s="741">
        <v>18693</v>
      </c>
      <c r="P268" s="754">
        <v>1.0002675513698631</v>
      </c>
      <c r="Q268" s="742">
        <v>18693</v>
      </c>
    </row>
    <row r="269" spans="1:17" ht="14.4" customHeight="1" x14ac:dyDescent="0.3">
      <c r="A269" s="737" t="s">
        <v>560</v>
      </c>
      <c r="B269" s="738" t="s">
        <v>4440</v>
      </c>
      <c r="C269" s="738" t="s">
        <v>4144</v>
      </c>
      <c r="D269" s="738" t="s">
        <v>4453</v>
      </c>
      <c r="E269" s="738" t="s">
        <v>4454</v>
      </c>
      <c r="F269" s="741"/>
      <c r="G269" s="741"/>
      <c r="H269" s="741"/>
      <c r="I269" s="741"/>
      <c r="J269" s="741"/>
      <c r="K269" s="741"/>
      <c r="L269" s="741"/>
      <c r="M269" s="741"/>
      <c r="N269" s="741">
        <v>1</v>
      </c>
      <c r="O269" s="741">
        <v>0</v>
      </c>
      <c r="P269" s="754"/>
      <c r="Q269" s="742">
        <v>0</v>
      </c>
    </row>
    <row r="270" spans="1:17" ht="14.4" customHeight="1" x14ac:dyDescent="0.3">
      <c r="A270" s="737" t="s">
        <v>560</v>
      </c>
      <c r="B270" s="738" t="s">
        <v>4440</v>
      </c>
      <c r="C270" s="738" t="s">
        <v>4144</v>
      </c>
      <c r="D270" s="738" t="s">
        <v>4455</v>
      </c>
      <c r="E270" s="738" t="s">
        <v>4456</v>
      </c>
      <c r="F270" s="741"/>
      <c r="G270" s="741"/>
      <c r="H270" s="741"/>
      <c r="I270" s="741"/>
      <c r="J270" s="741">
        <v>1</v>
      </c>
      <c r="K270" s="741">
        <v>0</v>
      </c>
      <c r="L270" s="741"/>
      <c r="M270" s="741">
        <v>0</v>
      </c>
      <c r="N270" s="741">
        <v>2</v>
      </c>
      <c r="O270" s="741">
        <v>0</v>
      </c>
      <c r="P270" s="754"/>
      <c r="Q270" s="742">
        <v>0</v>
      </c>
    </row>
    <row r="271" spans="1:17" ht="14.4" customHeight="1" x14ac:dyDescent="0.3">
      <c r="A271" s="737" t="s">
        <v>560</v>
      </c>
      <c r="B271" s="738" t="s">
        <v>4440</v>
      </c>
      <c r="C271" s="738" t="s">
        <v>4144</v>
      </c>
      <c r="D271" s="738" t="s">
        <v>4457</v>
      </c>
      <c r="E271" s="738" t="s">
        <v>4458</v>
      </c>
      <c r="F271" s="741"/>
      <c r="G271" s="741"/>
      <c r="H271" s="741"/>
      <c r="I271" s="741"/>
      <c r="J271" s="741"/>
      <c r="K271" s="741"/>
      <c r="L271" s="741"/>
      <c r="M271" s="741"/>
      <c r="N271" s="741">
        <v>1</v>
      </c>
      <c r="O271" s="741">
        <v>0</v>
      </c>
      <c r="P271" s="754"/>
      <c r="Q271" s="742">
        <v>0</v>
      </c>
    </row>
    <row r="272" spans="1:17" ht="14.4" customHeight="1" x14ac:dyDescent="0.3">
      <c r="A272" s="737" t="s">
        <v>560</v>
      </c>
      <c r="B272" s="738" t="s">
        <v>4440</v>
      </c>
      <c r="C272" s="738" t="s">
        <v>4144</v>
      </c>
      <c r="D272" s="738" t="s">
        <v>4459</v>
      </c>
      <c r="E272" s="738" t="s">
        <v>4460</v>
      </c>
      <c r="F272" s="741"/>
      <c r="G272" s="741"/>
      <c r="H272" s="741"/>
      <c r="I272" s="741"/>
      <c r="J272" s="741">
        <v>1</v>
      </c>
      <c r="K272" s="741">
        <v>0</v>
      </c>
      <c r="L272" s="741"/>
      <c r="M272" s="741">
        <v>0</v>
      </c>
      <c r="N272" s="741"/>
      <c r="O272" s="741"/>
      <c r="P272" s="754"/>
      <c r="Q272" s="742"/>
    </row>
    <row r="273" spans="1:17" ht="14.4" customHeight="1" x14ac:dyDescent="0.3">
      <c r="A273" s="737" t="s">
        <v>560</v>
      </c>
      <c r="B273" s="738" t="s">
        <v>4440</v>
      </c>
      <c r="C273" s="738" t="s">
        <v>4144</v>
      </c>
      <c r="D273" s="738" t="s">
        <v>4461</v>
      </c>
      <c r="E273" s="738"/>
      <c r="F273" s="741"/>
      <c r="G273" s="741"/>
      <c r="H273" s="741"/>
      <c r="I273" s="741"/>
      <c r="J273" s="741"/>
      <c r="K273" s="741"/>
      <c r="L273" s="741"/>
      <c r="M273" s="741"/>
      <c r="N273" s="741">
        <v>1</v>
      </c>
      <c r="O273" s="741">
        <v>7605</v>
      </c>
      <c r="P273" s="754"/>
      <c r="Q273" s="742">
        <v>7605</v>
      </c>
    </row>
    <row r="274" spans="1:17" ht="14.4" customHeight="1" x14ac:dyDescent="0.3">
      <c r="A274" s="737" t="s">
        <v>560</v>
      </c>
      <c r="B274" s="738" t="s">
        <v>4462</v>
      </c>
      <c r="C274" s="738" t="s">
        <v>4144</v>
      </c>
      <c r="D274" s="738" t="s">
        <v>4463</v>
      </c>
      <c r="E274" s="738" t="s">
        <v>4464</v>
      </c>
      <c r="F274" s="741"/>
      <c r="G274" s="741"/>
      <c r="H274" s="741"/>
      <c r="I274" s="741"/>
      <c r="J274" s="741"/>
      <c r="K274" s="741"/>
      <c r="L274" s="741"/>
      <c r="M274" s="741"/>
      <c r="N274" s="741">
        <v>1</v>
      </c>
      <c r="O274" s="741">
        <v>2347</v>
      </c>
      <c r="P274" s="754"/>
      <c r="Q274" s="742">
        <v>2347</v>
      </c>
    </row>
    <row r="275" spans="1:17" ht="14.4" customHeight="1" x14ac:dyDescent="0.3">
      <c r="A275" s="737" t="s">
        <v>560</v>
      </c>
      <c r="B275" s="738" t="s">
        <v>4462</v>
      </c>
      <c r="C275" s="738" t="s">
        <v>4144</v>
      </c>
      <c r="D275" s="738" t="s">
        <v>4465</v>
      </c>
      <c r="E275" s="738" t="s">
        <v>4466</v>
      </c>
      <c r="F275" s="741"/>
      <c r="G275" s="741"/>
      <c r="H275" s="741"/>
      <c r="I275" s="741"/>
      <c r="J275" s="741">
        <v>8</v>
      </c>
      <c r="K275" s="741">
        <v>1392</v>
      </c>
      <c r="L275" s="741">
        <v>1</v>
      </c>
      <c r="M275" s="741">
        <v>174</v>
      </c>
      <c r="N275" s="741">
        <v>9</v>
      </c>
      <c r="O275" s="741">
        <v>1566</v>
      </c>
      <c r="P275" s="754">
        <v>1.125</v>
      </c>
      <c r="Q275" s="742">
        <v>174</v>
      </c>
    </row>
    <row r="276" spans="1:17" ht="14.4" customHeight="1" x14ac:dyDescent="0.3">
      <c r="A276" s="737" t="s">
        <v>560</v>
      </c>
      <c r="B276" s="738" t="s">
        <v>4462</v>
      </c>
      <c r="C276" s="738" t="s">
        <v>4144</v>
      </c>
      <c r="D276" s="738" t="s">
        <v>4467</v>
      </c>
      <c r="E276" s="738" t="s">
        <v>4468</v>
      </c>
      <c r="F276" s="741"/>
      <c r="G276" s="741"/>
      <c r="H276" s="741"/>
      <c r="I276" s="741"/>
      <c r="J276" s="741">
        <v>4</v>
      </c>
      <c r="K276" s="741">
        <v>15280</v>
      </c>
      <c r="L276" s="741">
        <v>1</v>
      </c>
      <c r="M276" s="741">
        <v>3820</v>
      </c>
      <c r="N276" s="741">
        <v>2</v>
      </c>
      <c r="O276" s="741">
        <v>7648</v>
      </c>
      <c r="P276" s="754">
        <v>0.50052356020942412</v>
      </c>
      <c r="Q276" s="742">
        <v>3824</v>
      </c>
    </row>
    <row r="277" spans="1:17" ht="14.4" customHeight="1" x14ac:dyDescent="0.3">
      <c r="A277" s="737" t="s">
        <v>560</v>
      </c>
      <c r="B277" s="738" t="s">
        <v>4462</v>
      </c>
      <c r="C277" s="738" t="s">
        <v>4144</v>
      </c>
      <c r="D277" s="738" t="s">
        <v>4469</v>
      </c>
      <c r="E277" s="738" t="s">
        <v>4470</v>
      </c>
      <c r="F277" s="741"/>
      <c r="G277" s="741"/>
      <c r="H277" s="741"/>
      <c r="I277" s="741"/>
      <c r="J277" s="741">
        <v>1</v>
      </c>
      <c r="K277" s="741">
        <v>1592</v>
      </c>
      <c r="L277" s="741">
        <v>1</v>
      </c>
      <c r="M277" s="741">
        <v>1592</v>
      </c>
      <c r="N277" s="741">
        <v>2</v>
      </c>
      <c r="O277" s="741">
        <v>3188</v>
      </c>
      <c r="P277" s="754">
        <v>2.0025125628140703</v>
      </c>
      <c r="Q277" s="742">
        <v>1594</v>
      </c>
    </row>
    <row r="278" spans="1:17" ht="14.4" customHeight="1" x14ac:dyDescent="0.3">
      <c r="A278" s="737" t="s">
        <v>560</v>
      </c>
      <c r="B278" s="738" t="s">
        <v>4462</v>
      </c>
      <c r="C278" s="738" t="s">
        <v>4144</v>
      </c>
      <c r="D278" s="738" t="s">
        <v>4471</v>
      </c>
      <c r="E278" s="738" t="s">
        <v>4472</v>
      </c>
      <c r="F278" s="741"/>
      <c r="G278" s="741"/>
      <c r="H278" s="741"/>
      <c r="I278" s="741"/>
      <c r="J278" s="741">
        <v>2</v>
      </c>
      <c r="K278" s="741">
        <v>5730</v>
      </c>
      <c r="L278" s="741">
        <v>1</v>
      </c>
      <c r="M278" s="741">
        <v>2865</v>
      </c>
      <c r="N278" s="741">
        <v>1</v>
      </c>
      <c r="O278" s="741">
        <v>2868</v>
      </c>
      <c r="P278" s="754">
        <v>0.50052356020942412</v>
      </c>
      <c r="Q278" s="742">
        <v>2868</v>
      </c>
    </row>
    <row r="279" spans="1:17" ht="14.4" customHeight="1" x14ac:dyDescent="0.3">
      <c r="A279" s="737" t="s">
        <v>560</v>
      </c>
      <c r="B279" s="738" t="s">
        <v>4462</v>
      </c>
      <c r="C279" s="738" t="s">
        <v>4144</v>
      </c>
      <c r="D279" s="738" t="s">
        <v>4473</v>
      </c>
      <c r="E279" s="738" t="s">
        <v>4474</v>
      </c>
      <c r="F279" s="741"/>
      <c r="G279" s="741"/>
      <c r="H279" s="741"/>
      <c r="I279" s="741"/>
      <c r="J279" s="741">
        <v>1</v>
      </c>
      <c r="K279" s="741">
        <v>1189</v>
      </c>
      <c r="L279" s="741">
        <v>1</v>
      </c>
      <c r="M279" s="741">
        <v>1189</v>
      </c>
      <c r="N279" s="741">
        <v>2</v>
      </c>
      <c r="O279" s="741">
        <v>2382</v>
      </c>
      <c r="P279" s="754">
        <v>2.0033641715727502</v>
      </c>
      <c r="Q279" s="742">
        <v>1191</v>
      </c>
    </row>
    <row r="280" spans="1:17" ht="14.4" customHeight="1" x14ac:dyDescent="0.3">
      <c r="A280" s="737" t="s">
        <v>560</v>
      </c>
      <c r="B280" s="738" t="s">
        <v>4462</v>
      </c>
      <c r="C280" s="738" t="s">
        <v>4144</v>
      </c>
      <c r="D280" s="738" t="s">
        <v>4475</v>
      </c>
      <c r="E280" s="738" t="s">
        <v>4476</v>
      </c>
      <c r="F280" s="741"/>
      <c r="G280" s="741"/>
      <c r="H280" s="741"/>
      <c r="I280" s="741"/>
      <c r="J280" s="741">
        <v>1</v>
      </c>
      <c r="K280" s="741">
        <v>6417</v>
      </c>
      <c r="L280" s="741">
        <v>1</v>
      </c>
      <c r="M280" s="741">
        <v>6417</v>
      </c>
      <c r="N280" s="741"/>
      <c r="O280" s="741"/>
      <c r="P280" s="754"/>
      <c r="Q280" s="742"/>
    </row>
    <row r="281" spans="1:17" ht="14.4" customHeight="1" x14ac:dyDescent="0.3">
      <c r="A281" s="737" t="s">
        <v>560</v>
      </c>
      <c r="B281" s="738" t="s">
        <v>4462</v>
      </c>
      <c r="C281" s="738" t="s">
        <v>4144</v>
      </c>
      <c r="D281" s="738" t="s">
        <v>4477</v>
      </c>
      <c r="E281" s="738" t="s">
        <v>4478</v>
      </c>
      <c r="F281" s="741"/>
      <c r="G281" s="741"/>
      <c r="H281" s="741"/>
      <c r="I281" s="741"/>
      <c r="J281" s="741">
        <v>1</v>
      </c>
      <c r="K281" s="741">
        <v>3979</v>
      </c>
      <c r="L281" s="741">
        <v>1</v>
      </c>
      <c r="M281" s="741">
        <v>3979</v>
      </c>
      <c r="N281" s="741"/>
      <c r="O281" s="741"/>
      <c r="P281" s="754"/>
      <c r="Q281" s="742"/>
    </row>
    <row r="282" spans="1:17" ht="14.4" customHeight="1" x14ac:dyDescent="0.3">
      <c r="A282" s="737" t="s">
        <v>560</v>
      </c>
      <c r="B282" s="738" t="s">
        <v>4462</v>
      </c>
      <c r="C282" s="738" t="s">
        <v>4144</v>
      </c>
      <c r="D282" s="738" t="s">
        <v>4479</v>
      </c>
      <c r="E282" s="738" t="s">
        <v>4480</v>
      </c>
      <c r="F282" s="741"/>
      <c r="G282" s="741"/>
      <c r="H282" s="741"/>
      <c r="I282" s="741"/>
      <c r="J282" s="741">
        <v>1</v>
      </c>
      <c r="K282" s="741">
        <v>5547</v>
      </c>
      <c r="L282" s="741">
        <v>1</v>
      </c>
      <c r="M282" s="741">
        <v>5547</v>
      </c>
      <c r="N282" s="741">
        <v>2</v>
      </c>
      <c r="O282" s="741">
        <v>11102</v>
      </c>
      <c r="P282" s="754">
        <v>2.0014422210203713</v>
      </c>
      <c r="Q282" s="742">
        <v>5551</v>
      </c>
    </row>
    <row r="283" spans="1:17" ht="14.4" customHeight="1" x14ac:dyDescent="0.3">
      <c r="A283" s="737" t="s">
        <v>560</v>
      </c>
      <c r="B283" s="738" t="s">
        <v>4462</v>
      </c>
      <c r="C283" s="738" t="s">
        <v>4144</v>
      </c>
      <c r="D283" s="738" t="s">
        <v>4481</v>
      </c>
      <c r="E283" s="738" t="s">
        <v>4482</v>
      </c>
      <c r="F283" s="741"/>
      <c r="G283" s="741"/>
      <c r="H283" s="741"/>
      <c r="I283" s="741"/>
      <c r="J283" s="741">
        <v>6</v>
      </c>
      <c r="K283" s="741">
        <v>7932</v>
      </c>
      <c r="L283" s="741">
        <v>1</v>
      </c>
      <c r="M283" s="741">
        <v>1322</v>
      </c>
      <c r="N283" s="741">
        <v>4</v>
      </c>
      <c r="O283" s="741">
        <v>5296</v>
      </c>
      <c r="P283" s="754">
        <v>0.66767523953605645</v>
      </c>
      <c r="Q283" s="742">
        <v>1324</v>
      </c>
    </row>
    <row r="284" spans="1:17" ht="14.4" customHeight="1" x14ac:dyDescent="0.3">
      <c r="A284" s="737" t="s">
        <v>560</v>
      </c>
      <c r="B284" s="738" t="s">
        <v>4462</v>
      </c>
      <c r="C284" s="738" t="s">
        <v>4144</v>
      </c>
      <c r="D284" s="738" t="s">
        <v>4483</v>
      </c>
      <c r="E284" s="738" t="s">
        <v>4484</v>
      </c>
      <c r="F284" s="741"/>
      <c r="G284" s="741"/>
      <c r="H284" s="741"/>
      <c r="I284" s="741"/>
      <c r="J284" s="741">
        <v>2</v>
      </c>
      <c r="K284" s="741">
        <v>950</v>
      </c>
      <c r="L284" s="741">
        <v>1</v>
      </c>
      <c r="M284" s="741">
        <v>475</v>
      </c>
      <c r="N284" s="741">
        <v>3</v>
      </c>
      <c r="O284" s="741">
        <v>1428</v>
      </c>
      <c r="P284" s="754">
        <v>1.503157894736842</v>
      </c>
      <c r="Q284" s="742">
        <v>476</v>
      </c>
    </row>
    <row r="285" spans="1:17" ht="14.4" customHeight="1" x14ac:dyDescent="0.3">
      <c r="A285" s="737" t="s">
        <v>560</v>
      </c>
      <c r="B285" s="738" t="s">
        <v>4462</v>
      </c>
      <c r="C285" s="738" t="s">
        <v>4144</v>
      </c>
      <c r="D285" s="738" t="s">
        <v>4485</v>
      </c>
      <c r="E285" s="738" t="s">
        <v>4486</v>
      </c>
      <c r="F285" s="741"/>
      <c r="G285" s="741"/>
      <c r="H285" s="741"/>
      <c r="I285" s="741"/>
      <c r="J285" s="741">
        <v>3</v>
      </c>
      <c r="K285" s="741">
        <v>1071</v>
      </c>
      <c r="L285" s="741">
        <v>1</v>
      </c>
      <c r="M285" s="741">
        <v>357</v>
      </c>
      <c r="N285" s="741"/>
      <c r="O285" s="741"/>
      <c r="P285" s="754"/>
      <c r="Q285" s="742"/>
    </row>
    <row r="286" spans="1:17" ht="14.4" customHeight="1" x14ac:dyDescent="0.3">
      <c r="A286" s="737" t="s">
        <v>560</v>
      </c>
      <c r="B286" s="738" t="s">
        <v>4462</v>
      </c>
      <c r="C286" s="738" t="s">
        <v>4144</v>
      </c>
      <c r="D286" s="738" t="s">
        <v>4487</v>
      </c>
      <c r="E286" s="738" t="s">
        <v>4488</v>
      </c>
      <c r="F286" s="741"/>
      <c r="G286" s="741"/>
      <c r="H286" s="741"/>
      <c r="I286" s="741"/>
      <c r="J286" s="741"/>
      <c r="K286" s="741"/>
      <c r="L286" s="741"/>
      <c r="M286" s="741"/>
      <c r="N286" s="741">
        <v>1</v>
      </c>
      <c r="O286" s="741">
        <v>12901</v>
      </c>
      <c r="P286" s="754"/>
      <c r="Q286" s="742">
        <v>12901</v>
      </c>
    </row>
    <row r="287" spans="1:17" ht="14.4" customHeight="1" x14ac:dyDescent="0.3">
      <c r="A287" s="737" t="s">
        <v>560</v>
      </c>
      <c r="B287" s="738" t="s">
        <v>4462</v>
      </c>
      <c r="C287" s="738" t="s">
        <v>4144</v>
      </c>
      <c r="D287" s="738" t="s">
        <v>4489</v>
      </c>
      <c r="E287" s="738" t="s">
        <v>4490</v>
      </c>
      <c r="F287" s="741"/>
      <c r="G287" s="741"/>
      <c r="H287" s="741"/>
      <c r="I287" s="741"/>
      <c r="J287" s="741">
        <v>1</v>
      </c>
      <c r="K287" s="741">
        <v>713</v>
      </c>
      <c r="L287" s="741">
        <v>1</v>
      </c>
      <c r="M287" s="741">
        <v>713</v>
      </c>
      <c r="N287" s="741"/>
      <c r="O287" s="741"/>
      <c r="P287" s="754"/>
      <c r="Q287" s="742"/>
    </row>
    <row r="288" spans="1:17" ht="14.4" customHeight="1" x14ac:dyDescent="0.3">
      <c r="A288" s="737" t="s">
        <v>560</v>
      </c>
      <c r="B288" s="738" t="s">
        <v>4462</v>
      </c>
      <c r="C288" s="738" t="s">
        <v>4144</v>
      </c>
      <c r="D288" s="738" t="s">
        <v>4491</v>
      </c>
      <c r="E288" s="738" t="s">
        <v>4492</v>
      </c>
      <c r="F288" s="741"/>
      <c r="G288" s="741"/>
      <c r="H288" s="741"/>
      <c r="I288" s="741"/>
      <c r="J288" s="741">
        <v>1</v>
      </c>
      <c r="K288" s="741">
        <v>1445</v>
      </c>
      <c r="L288" s="741">
        <v>1</v>
      </c>
      <c r="M288" s="741">
        <v>1445</v>
      </c>
      <c r="N288" s="741"/>
      <c r="O288" s="741"/>
      <c r="P288" s="754"/>
      <c r="Q288" s="742"/>
    </row>
    <row r="289" spans="1:17" ht="14.4" customHeight="1" x14ac:dyDescent="0.3">
      <c r="A289" s="737" t="s">
        <v>560</v>
      </c>
      <c r="B289" s="738" t="s">
        <v>4493</v>
      </c>
      <c r="C289" s="738" t="s">
        <v>4144</v>
      </c>
      <c r="D289" s="738" t="s">
        <v>4494</v>
      </c>
      <c r="E289" s="738" t="s">
        <v>4495</v>
      </c>
      <c r="F289" s="741"/>
      <c r="G289" s="741"/>
      <c r="H289" s="741"/>
      <c r="I289" s="741"/>
      <c r="J289" s="741">
        <v>1</v>
      </c>
      <c r="K289" s="741">
        <v>21420</v>
      </c>
      <c r="L289" s="741">
        <v>1</v>
      </c>
      <c r="M289" s="741">
        <v>21420</v>
      </c>
      <c r="N289" s="741"/>
      <c r="O289" s="741"/>
      <c r="P289" s="754"/>
      <c r="Q289" s="742"/>
    </row>
    <row r="290" spans="1:17" ht="14.4" customHeight="1" x14ac:dyDescent="0.3">
      <c r="A290" s="737" t="s">
        <v>560</v>
      </c>
      <c r="B290" s="738" t="s">
        <v>4493</v>
      </c>
      <c r="C290" s="738" t="s">
        <v>4144</v>
      </c>
      <c r="D290" s="738" t="s">
        <v>4496</v>
      </c>
      <c r="E290" s="738" t="s">
        <v>4497</v>
      </c>
      <c r="F290" s="741"/>
      <c r="G290" s="741"/>
      <c r="H290" s="741"/>
      <c r="I290" s="741"/>
      <c r="J290" s="741">
        <v>1</v>
      </c>
      <c r="K290" s="741">
        <v>66</v>
      </c>
      <c r="L290" s="741">
        <v>1</v>
      </c>
      <c r="M290" s="741">
        <v>66</v>
      </c>
      <c r="N290" s="741"/>
      <c r="O290" s="741"/>
      <c r="P290" s="754"/>
      <c r="Q290" s="742"/>
    </row>
    <row r="291" spans="1:17" ht="14.4" customHeight="1" x14ac:dyDescent="0.3">
      <c r="A291" s="737" t="s">
        <v>560</v>
      </c>
      <c r="B291" s="738" t="s">
        <v>4493</v>
      </c>
      <c r="C291" s="738" t="s">
        <v>4144</v>
      </c>
      <c r="D291" s="738" t="s">
        <v>4364</v>
      </c>
      <c r="E291" s="738" t="s">
        <v>4365</v>
      </c>
      <c r="F291" s="741"/>
      <c r="G291" s="741"/>
      <c r="H291" s="741"/>
      <c r="I291" s="741"/>
      <c r="J291" s="741">
        <v>1</v>
      </c>
      <c r="K291" s="741">
        <v>865</v>
      </c>
      <c r="L291" s="741">
        <v>1</v>
      </c>
      <c r="M291" s="741">
        <v>865</v>
      </c>
      <c r="N291" s="741"/>
      <c r="O291" s="741"/>
      <c r="P291" s="754"/>
      <c r="Q291" s="742"/>
    </row>
    <row r="292" spans="1:17" ht="14.4" customHeight="1" x14ac:dyDescent="0.3">
      <c r="A292" s="737" t="s">
        <v>560</v>
      </c>
      <c r="B292" s="738" t="s">
        <v>4493</v>
      </c>
      <c r="C292" s="738" t="s">
        <v>4144</v>
      </c>
      <c r="D292" s="738" t="s">
        <v>4498</v>
      </c>
      <c r="E292" s="738" t="s">
        <v>4499</v>
      </c>
      <c r="F292" s="741"/>
      <c r="G292" s="741"/>
      <c r="H292" s="741"/>
      <c r="I292" s="741"/>
      <c r="J292" s="741">
        <v>1</v>
      </c>
      <c r="K292" s="741">
        <v>1547</v>
      </c>
      <c r="L292" s="741">
        <v>1</v>
      </c>
      <c r="M292" s="741">
        <v>1547</v>
      </c>
      <c r="N292" s="741"/>
      <c r="O292" s="741"/>
      <c r="P292" s="754"/>
      <c r="Q292" s="742"/>
    </row>
    <row r="293" spans="1:17" ht="14.4" customHeight="1" x14ac:dyDescent="0.3">
      <c r="A293" s="737" t="s">
        <v>560</v>
      </c>
      <c r="B293" s="738" t="s">
        <v>4493</v>
      </c>
      <c r="C293" s="738" t="s">
        <v>4144</v>
      </c>
      <c r="D293" s="738" t="s">
        <v>4500</v>
      </c>
      <c r="E293" s="738" t="s">
        <v>4501</v>
      </c>
      <c r="F293" s="741"/>
      <c r="G293" s="741"/>
      <c r="H293" s="741"/>
      <c r="I293" s="741"/>
      <c r="J293" s="741">
        <v>1</v>
      </c>
      <c r="K293" s="741">
        <v>364</v>
      </c>
      <c r="L293" s="741">
        <v>1</v>
      </c>
      <c r="M293" s="741">
        <v>364</v>
      </c>
      <c r="N293" s="741"/>
      <c r="O293" s="741"/>
      <c r="P293" s="754"/>
      <c r="Q293" s="742"/>
    </row>
    <row r="294" spans="1:17" ht="14.4" customHeight="1" x14ac:dyDescent="0.3">
      <c r="A294" s="737" t="s">
        <v>560</v>
      </c>
      <c r="B294" s="738" t="s">
        <v>4493</v>
      </c>
      <c r="C294" s="738" t="s">
        <v>4144</v>
      </c>
      <c r="D294" s="738" t="s">
        <v>4502</v>
      </c>
      <c r="E294" s="738" t="s">
        <v>4503</v>
      </c>
      <c r="F294" s="741"/>
      <c r="G294" s="741"/>
      <c r="H294" s="741"/>
      <c r="I294" s="741"/>
      <c r="J294" s="741">
        <v>1</v>
      </c>
      <c r="K294" s="741">
        <v>1839</v>
      </c>
      <c r="L294" s="741">
        <v>1</v>
      </c>
      <c r="M294" s="741">
        <v>1839</v>
      </c>
      <c r="N294" s="741"/>
      <c r="O294" s="741"/>
      <c r="P294" s="754"/>
      <c r="Q294" s="742"/>
    </row>
    <row r="295" spans="1:17" ht="14.4" customHeight="1" x14ac:dyDescent="0.3">
      <c r="A295" s="737" t="s">
        <v>560</v>
      </c>
      <c r="B295" s="738" t="s">
        <v>4493</v>
      </c>
      <c r="C295" s="738" t="s">
        <v>4144</v>
      </c>
      <c r="D295" s="738" t="s">
        <v>4504</v>
      </c>
      <c r="E295" s="738" t="s">
        <v>4505</v>
      </c>
      <c r="F295" s="741"/>
      <c r="G295" s="741"/>
      <c r="H295" s="741"/>
      <c r="I295" s="741"/>
      <c r="J295" s="741">
        <v>1</v>
      </c>
      <c r="K295" s="741">
        <v>5228</v>
      </c>
      <c r="L295" s="741">
        <v>1</v>
      </c>
      <c r="M295" s="741">
        <v>5228</v>
      </c>
      <c r="N295" s="741"/>
      <c r="O295" s="741"/>
      <c r="P295" s="754"/>
      <c r="Q295" s="742"/>
    </row>
    <row r="296" spans="1:17" ht="14.4" customHeight="1" x14ac:dyDescent="0.3">
      <c r="A296" s="737" t="s">
        <v>560</v>
      </c>
      <c r="B296" s="738" t="s">
        <v>4506</v>
      </c>
      <c r="C296" s="738" t="s">
        <v>4144</v>
      </c>
      <c r="D296" s="738" t="s">
        <v>4507</v>
      </c>
      <c r="E296" s="738" t="s">
        <v>4508</v>
      </c>
      <c r="F296" s="741"/>
      <c r="G296" s="741"/>
      <c r="H296" s="741"/>
      <c r="I296" s="741"/>
      <c r="J296" s="741"/>
      <c r="K296" s="741"/>
      <c r="L296" s="741"/>
      <c r="M296" s="741"/>
      <c r="N296" s="741">
        <v>1</v>
      </c>
      <c r="O296" s="741">
        <v>7326</v>
      </c>
      <c r="P296" s="754"/>
      <c r="Q296" s="742">
        <v>7326</v>
      </c>
    </row>
    <row r="297" spans="1:17" ht="14.4" customHeight="1" x14ac:dyDescent="0.3">
      <c r="A297" s="737" t="s">
        <v>560</v>
      </c>
      <c r="B297" s="738" t="s">
        <v>4506</v>
      </c>
      <c r="C297" s="738" t="s">
        <v>4144</v>
      </c>
      <c r="D297" s="738" t="s">
        <v>4509</v>
      </c>
      <c r="E297" s="738" t="s">
        <v>4510</v>
      </c>
      <c r="F297" s="741"/>
      <c r="G297" s="741"/>
      <c r="H297" s="741"/>
      <c r="I297" s="741"/>
      <c r="J297" s="741"/>
      <c r="K297" s="741"/>
      <c r="L297" s="741"/>
      <c r="M297" s="741"/>
      <c r="N297" s="741">
        <v>4</v>
      </c>
      <c r="O297" s="741">
        <v>10256</v>
      </c>
      <c r="P297" s="754"/>
      <c r="Q297" s="742">
        <v>2564</v>
      </c>
    </row>
    <row r="298" spans="1:17" ht="14.4" customHeight="1" x14ac:dyDescent="0.3">
      <c r="A298" s="737" t="s">
        <v>560</v>
      </c>
      <c r="B298" s="738" t="s">
        <v>4506</v>
      </c>
      <c r="C298" s="738" t="s">
        <v>4144</v>
      </c>
      <c r="D298" s="738" t="s">
        <v>4511</v>
      </c>
      <c r="E298" s="738" t="s">
        <v>4512</v>
      </c>
      <c r="F298" s="741"/>
      <c r="G298" s="741"/>
      <c r="H298" s="741"/>
      <c r="I298" s="741"/>
      <c r="J298" s="741"/>
      <c r="K298" s="741"/>
      <c r="L298" s="741"/>
      <c r="M298" s="741"/>
      <c r="N298" s="741">
        <v>1</v>
      </c>
      <c r="O298" s="741">
        <v>3121</v>
      </c>
      <c r="P298" s="754"/>
      <c r="Q298" s="742">
        <v>3121</v>
      </c>
    </row>
    <row r="299" spans="1:17" ht="14.4" customHeight="1" x14ac:dyDescent="0.3">
      <c r="A299" s="737" t="s">
        <v>560</v>
      </c>
      <c r="B299" s="738" t="s">
        <v>4506</v>
      </c>
      <c r="C299" s="738" t="s">
        <v>4144</v>
      </c>
      <c r="D299" s="738" t="s">
        <v>4513</v>
      </c>
      <c r="E299" s="738" t="s">
        <v>4514</v>
      </c>
      <c r="F299" s="741"/>
      <c r="G299" s="741"/>
      <c r="H299" s="741"/>
      <c r="I299" s="741"/>
      <c r="J299" s="741">
        <v>1</v>
      </c>
      <c r="K299" s="741">
        <v>1548</v>
      </c>
      <c r="L299" s="741">
        <v>1</v>
      </c>
      <c r="M299" s="741">
        <v>1548</v>
      </c>
      <c r="N299" s="741"/>
      <c r="O299" s="741"/>
      <c r="P299" s="754"/>
      <c r="Q299" s="742"/>
    </row>
    <row r="300" spans="1:17" ht="14.4" customHeight="1" x14ac:dyDescent="0.3">
      <c r="A300" s="737" t="s">
        <v>560</v>
      </c>
      <c r="B300" s="738" t="s">
        <v>4506</v>
      </c>
      <c r="C300" s="738" t="s">
        <v>4144</v>
      </c>
      <c r="D300" s="738" t="s">
        <v>4515</v>
      </c>
      <c r="E300" s="738" t="s">
        <v>4516</v>
      </c>
      <c r="F300" s="741"/>
      <c r="G300" s="741"/>
      <c r="H300" s="741"/>
      <c r="I300" s="741"/>
      <c r="J300" s="741"/>
      <c r="K300" s="741"/>
      <c r="L300" s="741"/>
      <c r="M300" s="741"/>
      <c r="N300" s="741">
        <v>2</v>
      </c>
      <c r="O300" s="741">
        <v>6620</v>
      </c>
      <c r="P300" s="754"/>
      <c r="Q300" s="742">
        <v>3310</v>
      </c>
    </row>
    <row r="301" spans="1:17" ht="14.4" customHeight="1" x14ac:dyDescent="0.3">
      <c r="A301" s="737" t="s">
        <v>560</v>
      </c>
      <c r="B301" s="738" t="s">
        <v>4148</v>
      </c>
      <c r="C301" s="738" t="s">
        <v>4178</v>
      </c>
      <c r="D301" s="738" t="s">
        <v>4303</v>
      </c>
      <c r="E301" s="738" t="s">
        <v>4304</v>
      </c>
      <c r="F301" s="741">
        <v>2</v>
      </c>
      <c r="G301" s="741">
        <v>4620</v>
      </c>
      <c r="H301" s="741">
        <v>100</v>
      </c>
      <c r="I301" s="741">
        <v>2310</v>
      </c>
      <c r="J301" s="741">
        <v>0.02</v>
      </c>
      <c r="K301" s="741">
        <v>46.2</v>
      </c>
      <c r="L301" s="741">
        <v>1</v>
      </c>
      <c r="M301" s="741">
        <v>2310</v>
      </c>
      <c r="N301" s="741"/>
      <c r="O301" s="741"/>
      <c r="P301" s="754"/>
      <c r="Q301" s="742"/>
    </row>
    <row r="302" spans="1:17" ht="14.4" customHeight="1" x14ac:dyDescent="0.3">
      <c r="A302" s="737" t="s">
        <v>560</v>
      </c>
      <c r="B302" s="738" t="s">
        <v>4148</v>
      </c>
      <c r="C302" s="738" t="s">
        <v>4178</v>
      </c>
      <c r="D302" s="738" t="s">
        <v>4280</v>
      </c>
      <c r="E302" s="738" t="s">
        <v>4281</v>
      </c>
      <c r="F302" s="741">
        <v>14</v>
      </c>
      <c r="G302" s="741">
        <v>12666.5</v>
      </c>
      <c r="H302" s="741">
        <v>1.2727272727272727</v>
      </c>
      <c r="I302" s="741">
        <v>904.75</v>
      </c>
      <c r="J302" s="741">
        <v>11</v>
      </c>
      <c r="K302" s="741">
        <v>9952.25</v>
      </c>
      <c r="L302" s="741">
        <v>1</v>
      </c>
      <c r="M302" s="741">
        <v>904.75</v>
      </c>
      <c r="N302" s="741">
        <v>14</v>
      </c>
      <c r="O302" s="741">
        <v>12666.5</v>
      </c>
      <c r="P302" s="754">
        <v>1.2727272727272727</v>
      </c>
      <c r="Q302" s="742">
        <v>904.75</v>
      </c>
    </row>
    <row r="303" spans="1:17" ht="14.4" customHeight="1" x14ac:dyDescent="0.3">
      <c r="A303" s="737" t="s">
        <v>560</v>
      </c>
      <c r="B303" s="738" t="s">
        <v>4148</v>
      </c>
      <c r="C303" s="738" t="s">
        <v>4144</v>
      </c>
      <c r="D303" s="738" t="s">
        <v>4282</v>
      </c>
      <c r="E303" s="738" t="s">
        <v>4283</v>
      </c>
      <c r="F303" s="741">
        <v>6</v>
      </c>
      <c r="G303" s="741">
        <v>1134</v>
      </c>
      <c r="H303" s="741">
        <v>0.72692307692307689</v>
      </c>
      <c r="I303" s="741">
        <v>189</v>
      </c>
      <c r="J303" s="741">
        <v>8</v>
      </c>
      <c r="K303" s="741">
        <v>1560</v>
      </c>
      <c r="L303" s="741">
        <v>1</v>
      </c>
      <c r="M303" s="741">
        <v>195</v>
      </c>
      <c r="N303" s="741">
        <v>4</v>
      </c>
      <c r="O303" s="741">
        <v>784</v>
      </c>
      <c r="P303" s="754">
        <v>0.50256410256410255</v>
      </c>
      <c r="Q303" s="742">
        <v>196</v>
      </c>
    </row>
    <row r="304" spans="1:17" ht="14.4" customHeight="1" x14ac:dyDescent="0.3">
      <c r="A304" s="737" t="s">
        <v>560</v>
      </c>
      <c r="B304" s="738" t="s">
        <v>4148</v>
      </c>
      <c r="C304" s="738" t="s">
        <v>4144</v>
      </c>
      <c r="D304" s="738" t="s">
        <v>4284</v>
      </c>
      <c r="E304" s="738" t="s">
        <v>4285</v>
      </c>
      <c r="F304" s="741">
        <v>1</v>
      </c>
      <c r="G304" s="741">
        <v>1140</v>
      </c>
      <c r="H304" s="741"/>
      <c r="I304" s="741">
        <v>1140</v>
      </c>
      <c r="J304" s="741"/>
      <c r="K304" s="741"/>
      <c r="L304" s="741"/>
      <c r="M304" s="741"/>
      <c r="N304" s="741">
        <v>1</v>
      </c>
      <c r="O304" s="741">
        <v>1159</v>
      </c>
      <c r="P304" s="754"/>
      <c r="Q304" s="742">
        <v>1159</v>
      </c>
    </row>
    <row r="305" spans="1:17" ht="14.4" customHeight="1" x14ac:dyDescent="0.3">
      <c r="A305" s="737" t="s">
        <v>560</v>
      </c>
      <c r="B305" s="738" t="s">
        <v>4148</v>
      </c>
      <c r="C305" s="738" t="s">
        <v>4144</v>
      </c>
      <c r="D305" s="738" t="s">
        <v>4199</v>
      </c>
      <c r="E305" s="738" t="s">
        <v>4200</v>
      </c>
      <c r="F305" s="741">
        <v>64</v>
      </c>
      <c r="G305" s="741">
        <v>15040</v>
      </c>
      <c r="H305" s="741">
        <v>0.99867197875166003</v>
      </c>
      <c r="I305" s="741">
        <v>235</v>
      </c>
      <c r="J305" s="741">
        <v>60</v>
      </c>
      <c r="K305" s="741">
        <v>15060</v>
      </c>
      <c r="L305" s="741">
        <v>1</v>
      </c>
      <c r="M305" s="741">
        <v>251</v>
      </c>
      <c r="N305" s="741">
        <v>79</v>
      </c>
      <c r="O305" s="741">
        <v>19829</v>
      </c>
      <c r="P305" s="754">
        <v>1.3166666666666667</v>
      </c>
      <c r="Q305" s="742">
        <v>251</v>
      </c>
    </row>
    <row r="306" spans="1:17" ht="14.4" customHeight="1" x14ac:dyDescent="0.3">
      <c r="A306" s="737" t="s">
        <v>560</v>
      </c>
      <c r="B306" s="738" t="s">
        <v>4148</v>
      </c>
      <c r="C306" s="738" t="s">
        <v>4144</v>
      </c>
      <c r="D306" s="738" t="s">
        <v>4225</v>
      </c>
      <c r="E306" s="738" t="s">
        <v>4226</v>
      </c>
      <c r="F306" s="741">
        <v>3</v>
      </c>
      <c r="G306" s="741">
        <v>354</v>
      </c>
      <c r="H306" s="741">
        <v>0.40136054421768708</v>
      </c>
      <c r="I306" s="741">
        <v>118</v>
      </c>
      <c r="J306" s="741">
        <v>7</v>
      </c>
      <c r="K306" s="741">
        <v>882</v>
      </c>
      <c r="L306" s="741">
        <v>1</v>
      </c>
      <c r="M306" s="741">
        <v>126</v>
      </c>
      <c r="N306" s="741">
        <v>5</v>
      </c>
      <c r="O306" s="741">
        <v>630</v>
      </c>
      <c r="P306" s="754">
        <v>0.7142857142857143</v>
      </c>
      <c r="Q306" s="742">
        <v>126</v>
      </c>
    </row>
    <row r="307" spans="1:17" ht="14.4" customHeight="1" x14ac:dyDescent="0.3">
      <c r="A307" s="737" t="s">
        <v>560</v>
      </c>
      <c r="B307" s="738" t="s">
        <v>4148</v>
      </c>
      <c r="C307" s="738" t="s">
        <v>4144</v>
      </c>
      <c r="D307" s="738" t="s">
        <v>4286</v>
      </c>
      <c r="E307" s="738" t="s">
        <v>4233</v>
      </c>
      <c r="F307" s="741"/>
      <c r="G307" s="741"/>
      <c r="H307" s="741"/>
      <c r="I307" s="741"/>
      <c r="J307" s="741"/>
      <c r="K307" s="741"/>
      <c r="L307" s="741"/>
      <c r="M307" s="741"/>
      <c r="N307" s="741">
        <v>1</v>
      </c>
      <c r="O307" s="741">
        <v>688</v>
      </c>
      <c r="P307" s="754"/>
      <c r="Q307" s="742">
        <v>688</v>
      </c>
    </row>
    <row r="308" spans="1:17" ht="14.4" customHeight="1" x14ac:dyDescent="0.3">
      <c r="A308" s="737" t="s">
        <v>560</v>
      </c>
      <c r="B308" s="738" t="s">
        <v>4148</v>
      </c>
      <c r="C308" s="738" t="s">
        <v>4144</v>
      </c>
      <c r="D308" s="738" t="s">
        <v>4231</v>
      </c>
      <c r="E308" s="738" t="s">
        <v>4230</v>
      </c>
      <c r="F308" s="741">
        <v>4</v>
      </c>
      <c r="G308" s="741">
        <v>2236</v>
      </c>
      <c r="H308" s="741">
        <v>0.43740219092331767</v>
      </c>
      <c r="I308" s="741">
        <v>559</v>
      </c>
      <c r="J308" s="741">
        <v>9</v>
      </c>
      <c r="K308" s="741">
        <v>5112</v>
      </c>
      <c r="L308" s="741">
        <v>1</v>
      </c>
      <c r="M308" s="741">
        <v>568</v>
      </c>
      <c r="N308" s="741">
        <v>3</v>
      </c>
      <c r="O308" s="741">
        <v>1704</v>
      </c>
      <c r="P308" s="754">
        <v>0.33333333333333331</v>
      </c>
      <c r="Q308" s="742">
        <v>568</v>
      </c>
    </row>
    <row r="309" spans="1:17" ht="14.4" customHeight="1" x14ac:dyDescent="0.3">
      <c r="A309" s="737" t="s">
        <v>560</v>
      </c>
      <c r="B309" s="738" t="s">
        <v>4148</v>
      </c>
      <c r="C309" s="738" t="s">
        <v>4144</v>
      </c>
      <c r="D309" s="738" t="s">
        <v>4232</v>
      </c>
      <c r="E309" s="738" t="s">
        <v>4233</v>
      </c>
      <c r="F309" s="741">
        <v>5</v>
      </c>
      <c r="G309" s="741">
        <v>3760</v>
      </c>
      <c r="H309" s="741">
        <v>1.6469557599649585</v>
      </c>
      <c r="I309" s="741">
        <v>752</v>
      </c>
      <c r="J309" s="741">
        <v>3</v>
      </c>
      <c r="K309" s="741">
        <v>2283</v>
      </c>
      <c r="L309" s="741">
        <v>1</v>
      </c>
      <c r="M309" s="741">
        <v>761</v>
      </c>
      <c r="N309" s="741">
        <v>4</v>
      </c>
      <c r="O309" s="741">
        <v>3044</v>
      </c>
      <c r="P309" s="754">
        <v>1.3333333333333333</v>
      </c>
      <c r="Q309" s="742">
        <v>761</v>
      </c>
    </row>
    <row r="310" spans="1:17" ht="14.4" customHeight="1" x14ac:dyDescent="0.3">
      <c r="A310" s="737" t="s">
        <v>560</v>
      </c>
      <c r="B310" s="738" t="s">
        <v>4148</v>
      </c>
      <c r="C310" s="738" t="s">
        <v>4144</v>
      </c>
      <c r="D310" s="738" t="s">
        <v>4287</v>
      </c>
      <c r="E310" s="738" t="s">
        <v>4288</v>
      </c>
      <c r="F310" s="741">
        <v>94</v>
      </c>
      <c r="G310" s="741">
        <v>76046</v>
      </c>
      <c r="H310" s="741">
        <v>0.86883897356214157</v>
      </c>
      <c r="I310" s="741">
        <v>809</v>
      </c>
      <c r="J310" s="741">
        <v>107</v>
      </c>
      <c r="K310" s="741">
        <v>87526</v>
      </c>
      <c r="L310" s="741">
        <v>1</v>
      </c>
      <c r="M310" s="741">
        <v>818</v>
      </c>
      <c r="N310" s="741">
        <v>162</v>
      </c>
      <c r="O310" s="741">
        <v>132516</v>
      </c>
      <c r="P310" s="754">
        <v>1.514018691588785</v>
      </c>
      <c r="Q310" s="742">
        <v>818</v>
      </c>
    </row>
    <row r="311" spans="1:17" ht="14.4" customHeight="1" x14ac:dyDescent="0.3">
      <c r="A311" s="737" t="s">
        <v>560</v>
      </c>
      <c r="B311" s="738" t="s">
        <v>4148</v>
      </c>
      <c r="C311" s="738" t="s">
        <v>4144</v>
      </c>
      <c r="D311" s="738" t="s">
        <v>4234</v>
      </c>
      <c r="E311" s="738" t="s">
        <v>4235</v>
      </c>
      <c r="F311" s="741">
        <v>1</v>
      </c>
      <c r="G311" s="741">
        <v>449</v>
      </c>
      <c r="H311" s="741"/>
      <c r="I311" s="741">
        <v>449</v>
      </c>
      <c r="J311" s="741"/>
      <c r="K311" s="741"/>
      <c r="L311" s="741"/>
      <c r="M311" s="741"/>
      <c r="N311" s="741">
        <v>1</v>
      </c>
      <c r="O311" s="741">
        <v>462</v>
      </c>
      <c r="P311" s="754"/>
      <c r="Q311" s="742">
        <v>462</v>
      </c>
    </row>
    <row r="312" spans="1:17" ht="14.4" customHeight="1" x14ac:dyDescent="0.3">
      <c r="A312" s="737" t="s">
        <v>560</v>
      </c>
      <c r="B312" s="738" t="s">
        <v>4148</v>
      </c>
      <c r="C312" s="738" t="s">
        <v>4144</v>
      </c>
      <c r="D312" s="738" t="s">
        <v>4312</v>
      </c>
      <c r="E312" s="738" t="s">
        <v>4218</v>
      </c>
      <c r="F312" s="741">
        <v>1</v>
      </c>
      <c r="G312" s="741">
        <v>715</v>
      </c>
      <c r="H312" s="741">
        <v>0.32738095238095238</v>
      </c>
      <c r="I312" s="741">
        <v>715</v>
      </c>
      <c r="J312" s="741">
        <v>3</v>
      </c>
      <c r="K312" s="741">
        <v>2184</v>
      </c>
      <c r="L312" s="741">
        <v>1</v>
      </c>
      <c r="M312" s="741">
        <v>728</v>
      </c>
      <c r="N312" s="741">
        <v>1</v>
      </c>
      <c r="O312" s="741">
        <v>728</v>
      </c>
      <c r="P312" s="754">
        <v>0.33333333333333331</v>
      </c>
      <c r="Q312" s="742">
        <v>728</v>
      </c>
    </row>
    <row r="313" spans="1:17" ht="14.4" customHeight="1" x14ac:dyDescent="0.3">
      <c r="A313" s="737" t="s">
        <v>560</v>
      </c>
      <c r="B313" s="738" t="s">
        <v>4148</v>
      </c>
      <c r="C313" s="738" t="s">
        <v>4144</v>
      </c>
      <c r="D313" s="738" t="s">
        <v>4248</v>
      </c>
      <c r="E313" s="738" t="s">
        <v>4249</v>
      </c>
      <c r="F313" s="741">
        <v>1</v>
      </c>
      <c r="G313" s="741">
        <v>824</v>
      </c>
      <c r="H313" s="741">
        <v>0.32973189275710285</v>
      </c>
      <c r="I313" s="741">
        <v>824</v>
      </c>
      <c r="J313" s="741">
        <v>3</v>
      </c>
      <c r="K313" s="741">
        <v>2499</v>
      </c>
      <c r="L313" s="741">
        <v>1</v>
      </c>
      <c r="M313" s="741">
        <v>833</v>
      </c>
      <c r="N313" s="741"/>
      <c r="O313" s="741"/>
      <c r="P313" s="754"/>
      <c r="Q313" s="742"/>
    </row>
    <row r="314" spans="1:17" ht="14.4" customHeight="1" x14ac:dyDescent="0.3">
      <c r="A314" s="737" t="s">
        <v>560</v>
      </c>
      <c r="B314" s="738" t="s">
        <v>4148</v>
      </c>
      <c r="C314" s="738" t="s">
        <v>4144</v>
      </c>
      <c r="D314" s="738" t="s">
        <v>4236</v>
      </c>
      <c r="E314" s="738" t="s">
        <v>4237</v>
      </c>
      <c r="F314" s="741">
        <v>15</v>
      </c>
      <c r="G314" s="741">
        <v>3150</v>
      </c>
      <c r="H314" s="741">
        <v>0.97674418604651159</v>
      </c>
      <c r="I314" s="741">
        <v>210</v>
      </c>
      <c r="J314" s="741">
        <v>15</v>
      </c>
      <c r="K314" s="741">
        <v>3225</v>
      </c>
      <c r="L314" s="741">
        <v>1</v>
      </c>
      <c r="M314" s="741">
        <v>215</v>
      </c>
      <c r="N314" s="741">
        <v>20</v>
      </c>
      <c r="O314" s="741">
        <v>4300</v>
      </c>
      <c r="P314" s="754">
        <v>1.3333333333333333</v>
      </c>
      <c r="Q314" s="742">
        <v>215</v>
      </c>
    </row>
    <row r="315" spans="1:17" ht="14.4" customHeight="1" x14ac:dyDescent="0.3">
      <c r="A315" s="737" t="s">
        <v>560</v>
      </c>
      <c r="B315" s="738" t="s">
        <v>4148</v>
      </c>
      <c r="C315" s="738" t="s">
        <v>4144</v>
      </c>
      <c r="D315" s="738" t="s">
        <v>4203</v>
      </c>
      <c r="E315" s="738" t="s">
        <v>4204</v>
      </c>
      <c r="F315" s="741">
        <v>2</v>
      </c>
      <c r="G315" s="741">
        <v>662</v>
      </c>
      <c r="H315" s="741"/>
      <c r="I315" s="741">
        <v>331</v>
      </c>
      <c r="J315" s="741"/>
      <c r="K315" s="741"/>
      <c r="L315" s="741"/>
      <c r="M315" s="741"/>
      <c r="N315" s="741"/>
      <c r="O315" s="741"/>
      <c r="P315" s="754"/>
      <c r="Q315" s="742"/>
    </row>
    <row r="316" spans="1:17" ht="14.4" customHeight="1" x14ac:dyDescent="0.3">
      <c r="A316" s="737" t="s">
        <v>560</v>
      </c>
      <c r="B316" s="738" t="s">
        <v>4148</v>
      </c>
      <c r="C316" s="738" t="s">
        <v>4144</v>
      </c>
      <c r="D316" s="738" t="s">
        <v>4238</v>
      </c>
      <c r="E316" s="738" t="s">
        <v>4239</v>
      </c>
      <c r="F316" s="741">
        <v>238</v>
      </c>
      <c r="G316" s="741">
        <v>20230</v>
      </c>
      <c r="H316" s="741">
        <v>0.90151515151515149</v>
      </c>
      <c r="I316" s="741">
        <v>85</v>
      </c>
      <c r="J316" s="741">
        <v>264</v>
      </c>
      <c r="K316" s="741">
        <v>22440</v>
      </c>
      <c r="L316" s="741">
        <v>1</v>
      </c>
      <c r="M316" s="741">
        <v>85</v>
      </c>
      <c r="N316" s="741">
        <v>283</v>
      </c>
      <c r="O316" s="741">
        <v>24055</v>
      </c>
      <c r="P316" s="754">
        <v>1.071969696969697</v>
      </c>
      <c r="Q316" s="742">
        <v>85</v>
      </c>
    </row>
    <row r="317" spans="1:17" ht="14.4" customHeight="1" x14ac:dyDescent="0.3">
      <c r="A317" s="737" t="s">
        <v>560</v>
      </c>
      <c r="B317" s="738" t="s">
        <v>4148</v>
      </c>
      <c r="C317" s="738" t="s">
        <v>4144</v>
      </c>
      <c r="D317" s="738" t="s">
        <v>4289</v>
      </c>
      <c r="E317" s="738" t="s">
        <v>4288</v>
      </c>
      <c r="F317" s="741">
        <v>74</v>
      </c>
      <c r="G317" s="741">
        <v>69190</v>
      </c>
      <c r="H317" s="741">
        <v>0.58611751152073732</v>
      </c>
      <c r="I317" s="741">
        <v>935</v>
      </c>
      <c r="J317" s="741">
        <v>124</v>
      </c>
      <c r="K317" s="741">
        <v>118048</v>
      </c>
      <c r="L317" s="741">
        <v>1</v>
      </c>
      <c r="M317" s="741">
        <v>952</v>
      </c>
      <c r="N317" s="741">
        <v>91</v>
      </c>
      <c r="O317" s="741">
        <v>86632</v>
      </c>
      <c r="P317" s="754">
        <v>0.7338709677419355</v>
      </c>
      <c r="Q317" s="742">
        <v>952</v>
      </c>
    </row>
    <row r="318" spans="1:17" ht="14.4" customHeight="1" x14ac:dyDescent="0.3">
      <c r="A318" s="737" t="s">
        <v>560</v>
      </c>
      <c r="B318" s="738" t="s">
        <v>4148</v>
      </c>
      <c r="C318" s="738" t="s">
        <v>4144</v>
      </c>
      <c r="D318" s="738" t="s">
        <v>4209</v>
      </c>
      <c r="E318" s="738" t="s">
        <v>4210</v>
      </c>
      <c r="F318" s="741">
        <v>6</v>
      </c>
      <c r="G318" s="741">
        <v>684</v>
      </c>
      <c r="H318" s="741">
        <v>1.9</v>
      </c>
      <c r="I318" s="741">
        <v>114</v>
      </c>
      <c r="J318" s="741">
        <v>3</v>
      </c>
      <c r="K318" s="741">
        <v>360</v>
      </c>
      <c r="L318" s="741">
        <v>1</v>
      </c>
      <c r="M318" s="741">
        <v>120</v>
      </c>
      <c r="N318" s="741">
        <v>10</v>
      </c>
      <c r="O318" s="741">
        <v>1200</v>
      </c>
      <c r="P318" s="754">
        <v>3.3333333333333335</v>
      </c>
      <c r="Q318" s="742">
        <v>120</v>
      </c>
    </row>
    <row r="319" spans="1:17" ht="14.4" customHeight="1" x14ac:dyDescent="0.3">
      <c r="A319" s="737" t="s">
        <v>560</v>
      </c>
      <c r="B319" s="738" t="s">
        <v>4148</v>
      </c>
      <c r="C319" s="738" t="s">
        <v>4144</v>
      </c>
      <c r="D319" s="738" t="s">
        <v>4290</v>
      </c>
      <c r="E319" s="738" t="s">
        <v>4288</v>
      </c>
      <c r="F319" s="741">
        <v>31</v>
      </c>
      <c r="G319" s="741">
        <v>22847</v>
      </c>
      <c r="H319" s="741">
        <v>1.2777964205816554</v>
      </c>
      <c r="I319" s="741">
        <v>737</v>
      </c>
      <c r="J319" s="741">
        <v>24</v>
      </c>
      <c r="K319" s="741">
        <v>17880</v>
      </c>
      <c r="L319" s="741">
        <v>1</v>
      </c>
      <c r="M319" s="741">
        <v>745</v>
      </c>
      <c r="N319" s="741">
        <v>14</v>
      </c>
      <c r="O319" s="741">
        <v>10430</v>
      </c>
      <c r="P319" s="754">
        <v>0.58333333333333337</v>
      </c>
      <c r="Q319" s="742">
        <v>745</v>
      </c>
    </row>
    <row r="320" spans="1:17" ht="14.4" customHeight="1" x14ac:dyDescent="0.3">
      <c r="A320" s="737" t="s">
        <v>560</v>
      </c>
      <c r="B320" s="738" t="s">
        <v>4148</v>
      </c>
      <c r="C320" s="738" t="s">
        <v>4144</v>
      </c>
      <c r="D320" s="738" t="s">
        <v>4313</v>
      </c>
      <c r="E320" s="738" t="s">
        <v>4314</v>
      </c>
      <c r="F320" s="741"/>
      <c r="G320" s="741"/>
      <c r="H320" s="741"/>
      <c r="I320" s="741"/>
      <c r="J320" s="741">
        <v>1</v>
      </c>
      <c r="K320" s="741">
        <v>58</v>
      </c>
      <c r="L320" s="741">
        <v>1</v>
      </c>
      <c r="M320" s="741">
        <v>58</v>
      </c>
      <c r="N320" s="741">
        <v>1</v>
      </c>
      <c r="O320" s="741">
        <v>58</v>
      </c>
      <c r="P320" s="754">
        <v>1</v>
      </c>
      <c r="Q320" s="742">
        <v>58</v>
      </c>
    </row>
    <row r="321" spans="1:17" ht="14.4" customHeight="1" x14ac:dyDescent="0.3">
      <c r="A321" s="737" t="s">
        <v>560</v>
      </c>
      <c r="B321" s="738" t="s">
        <v>4148</v>
      </c>
      <c r="C321" s="738" t="s">
        <v>4144</v>
      </c>
      <c r="D321" s="738" t="s">
        <v>4291</v>
      </c>
      <c r="E321" s="738" t="s">
        <v>4292</v>
      </c>
      <c r="F321" s="741">
        <v>102</v>
      </c>
      <c r="G321" s="741">
        <v>53754</v>
      </c>
      <c r="H321" s="741">
        <v>0.77948405620568151</v>
      </c>
      <c r="I321" s="741">
        <v>527</v>
      </c>
      <c r="J321" s="741">
        <v>127</v>
      </c>
      <c r="K321" s="741">
        <v>68961</v>
      </c>
      <c r="L321" s="741">
        <v>1</v>
      </c>
      <c r="M321" s="741">
        <v>543</v>
      </c>
      <c r="N321" s="741">
        <v>140</v>
      </c>
      <c r="O321" s="741">
        <v>76020</v>
      </c>
      <c r="P321" s="754">
        <v>1.1023622047244095</v>
      </c>
      <c r="Q321" s="742">
        <v>543</v>
      </c>
    </row>
    <row r="322" spans="1:17" ht="14.4" customHeight="1" x14ac:dyDescent="0.3">
      <c r="A322" s="737" t="s">
        <v>560</v>
      </c>
      <c r="B322" s="738" t="s">
        <v>4148</v>
      </c>
      <c r="C322" s="738" t="s">
        <v>4144</v>
      </c>
      <c r="D322" s="738" t="s">
        <v>4240</v>
      </c>
      <c r="E322" s="738" t="s">
        <v>4241</v>
      </c>
      <c r="F322" s="741"/>
      <c r="G322" s="741"/>
      <c r="H322" s="741"/>
      <c r="I322" s="741"/>
      <c r="J322" s="741">
        <v>1</v>
      </c>
      <c r="K322" s="741">
        <v>307</v>
      </c>
      <c r="L322" s="741">
        <v>1</v>
      </c>
      <c r="M322" s="741">
        <v>307</v>
      </c>
      <c r="N322" s="741"/>
      <c r="O322" s="741"/>
      <c r="P322" s="754"/>
      <c r="Q322" s="742"/>
    </row>
    <row r="323" spans="1:17" ht="14.4" customHeight="1" x14ac:dyDescent="0.3">
      <c r="A323" s="737" t="s">
        <v>560</v>
      </c>
      <c r="B323" s="738" t="s">
        <v>4148</v>
      </c>
      <c r="C323" s="738" t="s">
        <v>4144</v>
      </c>
      <c r="D323" s="738" t="s">
        <v>4250</v>
      </c>
      <c r="E323" s="738" t="s">
        <v>4237</v>
      </c>
      <c r="F323" s="741">
        <v>4</v>
      </c>
      <c r="G323" s="741">
        <v>696</v>
      </c>
      <c r="H323" s="741">
        <v>1.9550561797752808</v>
      </c>
      <c r="I323" s="741">
        <v>174</v>
      </c>
      <c r="J323" s="741">
        <v>2</v>
      </c>
      <c r="K323" s="741">
        <v>356</v>
      </c>
      <c r="L323" s="741">
        <v>1</v>
      </c>
      <c r="M323" s="741">
        <v>178</v>
      </c>
      <c r="N323" s="741">
        <v>4</v>
      </c>
      <c r="O323" s="741">
        <v>712</v>
      </c>
      <c r="P323" s="754">
        <v>2</v>
      </c>
      <c r="Q323" s="742">
        <v>178</v>
      </c>
    </row>
    <row r="324" spans="1:17" ht="14.4" customHeight="1" x14ac:dyDescent="0.3">
      <c r="A324" s="737" t="s">
        <v>560</v>
      </c>
      <c r="B324" s="738" t="s">
        <v>4148</v>
      </c>
      <c r="C324" s="738" t="s">
        <v>4144</v>
      </c>
      <c r="D324" s="738" t="s">
        <v>4242</v>
      </c>
      <c r="E324" s="738" t="s">
        <v>4241</v>
      </c>
      <c r="F324" s="741">
        <v>12</v>
      </c>
      <c r="G324" s="741">
        <v>4452</v>
      </c>
      <c r="H324" s="741">
        <v>0.61662049861495849</v>
      </c>
      <c r="I324" s="741">
        <v>371</v>
      </c>
      <c r="J324" s="741">
        <v>19</v>
      </c>
      <c r="K324" s="741">
        <v>7220</v>
      </c>
      <c r="L324" s="741">
        <v>1</v>
      </c>
      <c r="M324" s="741">
        <v>380</v>
      </c>
      <c r="N324" s="741">
        <v>4</v>
      </c>
      <c r="O324" s="741">
        <v>1520</v>
      </c>
      <c r="P324" s="754">
        <v>0.21052631578947367</v>
      </c>
      <c r="Q324" s="742">
        <v>380</v>
      </c>
    </row>
    <row r="325" spans="1:17" ht="14.4" customHeight="1" x14ac:dyDescent="0.3">
      <c r="A325" s="737" t="s">
        <v>560</v>
      </c>
      <c r="B325" s="738" t="s">
        <v>4148</v>
      </c>
      <c r="C325" s="738" t="s">
        <v>4144</v>
      </c>
      <c r="D325" s="738" t="s">
        <v>4293</v>
      </c>
      <c r="E325" s="738" t="s">
        <v>4294</v>
      </c>
      <c r="F325" s="741">
        <v>1</v>
      </c>
      <c r="G325" s="741">
        <v>100</v>
      </c>
      <c r="H325" s="741">
        <v>0.5</v>
      </c>
      <c r="I325" s="741">
        <v>100</v>
      </c>
      <c r="J325" s="741">
        <v>2</v>
      </c>
      <c r="K325" s="741">
        <v>200</v>
      </c>
      <c r="L325" s="741">
        <v>1</v>
      </c>
      <c r="M325" s="741">
        <v>100</v>
      </c>
      <c r="N325" s="741">
        <v>1</v>
      </c>
      <c r="O325" s="741">
        <v>100</v>
      </c>
      <c r="P325" s="754">
        <v>0.5</v>
      </c>
      <c r="Q325" s="742">
        <v>100</v>
      </c>
    </row>
    <row r="326" spans="1:17" ht="14.4" customHeight="1" x14ac:dyDescent="0.3">
      <c r="A326" s="737" t="s">
        <v>560</v>
      </c>
      <c r="B326" s="738" t="s">
        <v>4148</v>
      </c>
      <c r="C326" s="738" t="s">
        <v>4144</v>
      </c>
      <c r="D326" s="738" t="s">
        <v>4315</v>
      </c>
      <c r="E326" s="738" t="s">
        <v>4288</v>
      </c>
      <c r="F326" s="741">
        <v>50</v>
      </c>
      <c r="G326" s="741">
        <v>50900</v>
      </c>
      <c r="H326" s="741">
        <v>4.0982286634460552</v>
      </c>
      <c r="I326" s="741">
        <v>1018</v>
      </c>
      <c r="J326" s="741">
        <v>12</v>
      </c>
      <c r="K326" s="741">
        <v>12420</v>
      </c>
      <c r="L326" s="741">
        <v>1</v>
      </c>
      <c r="M326" s="741">
        <v>1035</v>
      </c>
      <c r="N326" s="741">
        <v>19</v>
      </c>
      <c r="O326" s="741">
        <v>19665</v>
      </c>
      <c r="P326" s="754">
        <v>1.5833333333333333</v>
      </c>
      <c r="Q326" s="742">
        <v>1035</v>
      </c>
    </row>
    <row r="327" spans="1:17" ht="14.4" customHeight="1" x14ac:dyDescent="0.3">
      <c r="A327" s="737" t="s">
        <v>560</v>
      </c>
      <c r="B327" s="738" t="s">
        <v>4148</v>
      </c>
      <c r="C327" s="738" t="s">
        <v>4144</v>
      </c>
      <c r="D327" s="738" t="s">
        <v>4316</v>
      </c>
      <c r="E327" s="738" t="s">
        <v>4288</v>
      </c>
      <c r="F327" s="741"/>
      <c r="G327" s="741"/>
      <c r="H327" s="741"/>
      <c r="I327" s="741"/>
      <c r="J327" s="741">
        <v>4</v>
      </c>
      <c r="K327" s="741">
        <v>3516</v>
      </c>
      <c r="L327" s="741">
        <v>1</v>
      </c>
      <c r="M327" s="741">
        <v>879</v>
      </c>
      <c r="N327" s="741">
        <v>10</v>
      </c>
      <c r="O327" s="741">
        <v>8790</v>
      </c>
      <c r="P327" s="754">
        <v>2.5</v>
      </c>
      <c r="Q327" s="742">
        <v>879</v>
      </c>
    </row>
    <row r="328" spans="1:17" ht="14.4" customHeight="1" x14ac:dyDescent="0.3">
      <c r="A328" s="737" t="s">
        <v>560</v>
      </c>
      <c r="B328" s="738" t="s">
        <v>4148</v>
      </c>
      <c r="C328" s="738" t="s">
        <v>4144</v>
      </c>
      <c r="D328" s="738" t="s">
        <v>4319</v>
      </c>
      <c r="E328" s="738" t="s">
        <v>4318</v>
      </c>
      <c r="F328" s="741"/>
      <c r="G328" s="741"/>
      <c r="H328" s="741"/>
      <c r="I328" s="741"/>
      <c r="J328" s="741">
        <v>1</v>
      </c>
      <c r="K328" s="741">
        <v>824</v>
      </c>
      <c r="L328" s="741">
        <v>1</v>
      </c>
      <c r="M328" s="741">
        <v>824</v>
      </c>
      <c r="N328" s="741"/>
      <c r="O328" s="741"/>
      <c r="P328" s="754"/>
      <c r="Q328" s="742"/>
    </row>
    <row r="329" spans="1:17" ht="14.4" customHeight="1" x14ac:dyDescent="0.3">
      <c r="A329" s="737" t="s">
        <v>560</v>
      </c>
      <c r="B329" s="738" t="s">
        <v>4148</v>
      </c>
      <c r="C329" s="738" t="s">
        <v>4144</v>
      </c>
      <c r="D329" s="738" t="s">
        <v>4320</v>
      </c>
      <c r="E329" s="738" t="s">
        <v>4318</v>
      </c>
      <c r="F329" s="741"/>
      <c r="G329" s="741"/>
      <c r="H329" s="741"/>
      <c r="I329" s="741"/>
      <c r="J329" s="741"/>
      <c r="K329" s="741"/>
      <c r="L329" s="741"/>
      <c r="M329" s="741"/>
      <c r="N329" s="741">
        <v>6</v>
      </c>
      <c r="O329" s="741">
        <v>3624</v>
      </c>
      <c r="P329" s="754"/>
      <c r="Q329" s="742">
        <v>604</v>
      </c>
    </row>
    <row r="330" spans="1:17" ht="14.4" customHeight="1" x14ac:dyDescent="0.3">
      <c r="A330" s="737" t="s">
        <v>560</v>
      </c>
      <c r="B330" s="738" t="s">
        <v>4148</v>
      </c>
      <c r="C330" s="738" t="s">
        <v>4144</v>
      </c>
      <c r="D330" s="738" t="s">
        <v>4245</v>
      </c>
      <c r="E330" s="738" t="s">
        <v>4228</v>
      </c>
      <c r="F330" s="741"/>
      <c r="G330" s="741"/>
      <c r="H330" s="741"/>
      <c r="I330" s="741"/>
      <c r="J330" s="741">
        <v>1</v>
      </c>
      <c r="K330" s="741">
        <v>404</v>
      </c>
      <c r="L330" s="741">
        <v>1</v>
      </c>
      <c r="M330" s="741">
        <v>404</v>
      </c>
      <c r="N330" s="741"/>
      <c r="O330" s="741"/>
      <c r="P330" s="754"/>
      <c r="Q330" s="742"/>
    </row>
    <row r="331" spans="1:17" ht="14.4" customHeight="1" x14ac:dyDescent="0.3">
      <c r="A331" s="737" t="s">
        <v>560</v>
      </c>
      <c r="B331" s="738" t="s">
        <v>4148</v>
      </c>
      <c r="C331" s="738" t="s">
        <v>4144</v>
      </c>
      <c r="D331" s="738" t="s">
        <v>4295</v>
      </c>
      <c r="E331" s="738" t="s">
        <v>4296</v>
      </c>
      <c r="F331" s="741">
        <v>2</v>
      </c>
      <c r="G331" s="741">
        <v>1222</v>
      </c>
      <c r="H331" s="741">
        <v>0.49036918138041735</v>
      </c>
      <c r="I331" s="741">
        <v>611</v>
      </c>
      <c r="J331" s="741">
        <v>4</v>
      </c>
      <c r="K331" s="741">
        <v>2492</v>
      </c>
      <c r="L331" s="741">
        <v>1</v>
      </c>
      <c r="M331" s="741">
        <v>623</v>
      </c>
      <c r="N331" s="741">
        <v>2</v>
      </c>
      <c r="O331" s="741">
        <v>1248</v>
      </c>
      <c r="P331" s="754">
        <v>0.5008025682182986</v>
      </c>
      <c r="Q331" s="742">
        <v>624</v>
      </c>
    </row>
    <row r="332" spans="1:17" ht="14.4" customHeight="1" x14ac:dyDescent="0.3">
      <c r="A332" s="737" t="s">
        <v>560</v>
      </c>
      <c r="B332" s="738" t="s">
        <v>4148</v>
      </c>
      <c r="C332" s="738" t="s">
        <v>4144</v>
      </c>
      <c r="D332" s="738" t="s">
        <v>4297</v>
      </c>
      <c r="E332" s="738" t="s">
        <v>4296</v>
      </c>
      <c r="F332" s="741"/>
      <c r="G332" s="741"/>
      <c r="H332" s="741"/>
      <c r="I332" s="741"/>
      <c r="J332" s="741">
        <v>1</v>
      </c>
      <c r="K332" s="741">
        <v>537</v>
      </c>
      <c r="L332" s="741">
        <v>1</v>
      </c>
      <c r="M332" s="741">
        <v>537</v>
      </c>
      <c r="N332" s="741">
        <v>1</v>
      </c>
      <c r="O332" s="741">
        <v>538</v>
      </c>
      <c r="P332" s="754">
        <v>1.0018621973929236</v>
      </c>
      <c r="Q332" s="742">
        <v>538</v>
      </c>
    </row>
    <row r="333" spans="1:17" ht="14.4" customHeight="1" x14ac:dyDescent="0.3">
      <c r="A333" s="737" t="s">
        <v>560</v>
      </c>
      <c r="B333" s="738" t="s">
        <v>4148</v>
      </c>
      <c r="C333" s="738" t="s">
        <v>4144</v>
      </c>
      <c r="D333" s="738" t="s">
        <v>4325</v>
      </c>
      <c r="E333" s="738" t="s">
        <v>4326</v>
      </c>
      <c r="F333" s="741"/>
      <c r="G333" s="741"/>
      <c r="H333" s="741"/>
      <c r="I333" s="741"/>
      <c r="J333" s="741">
        <v>1</v>
      </c>
      <c r="K333" s="741">
        <v>1379</v>
      </c>
      <c r="L333" s="741">
        <v>1</v>
      </c>
      <c r="M333" s="741">
        <v>1379</v>
      </c>
      <c r="N333" s="741"/>
      <c r="O333" s="741"/>
      <c r="P333" s="754"/>
      <c r="Q333" s="742"/>
    </row>
    <row r="334" spans="1:17" ht="14.4" customHeight="1" x14ac:dyDescent="0.3">
      <c r="A334" s="737" t="s">
        <v>560</v>
      </c>
      <c r="B334" s="738" t="s">
        <v>4148</v>
      </c>
      <c r="C334" s="738" t="s">
        <v>4144</v>
      </c>
      <c r="D334" s="738" t="s">
        <v>4321</v>
      </c>
      <c r="E334" s="738" t="s">
        <v>4318</v>
      </c>
      <c r="F334" s="741"/>
      <c r="G334" s="741"/>
      <c r="H334" s="741"/>
      <c r="I334" s="741"/>
      <c r="J334" s="741"/>
      <c r="K334" s="741"/>
      <c r="L334" s="741"/>
      <c r="M334" s="741"/>
      <c r="N334" s="741">
        <v>10</v>
      </c>
      <c r="O334" s="741">
        <v>8740</v>
      </c>
      <c r="P334" s="754"/>
      <c r="Q334" s="742">
        <v>874</v>
      </c>
    </row>
    <row r="335" spans="1:17" ht="14.4" customHeight="1" x14ac:dyDescent="0.3">
      <c r="A335" s="737" t="s">
        <v>560</v>
      </c>
      <c r="B335" s="738" t="s">
        <v>4517</v>
      </c>
      <c r="C335" s="738" t="s">
        <v>4144</v>
      </c>
      <c r="D335" s="738" t="s">
        <v>4342</v>
      </c>
      <c r="E335" s="738" t="s">
        <v>4343</v>
      </c>
      <c r="F335" s="741"/>
      <c r="G335" s="741"/>
      <c r="H335" s="741"/>
      <c r="I335" s="741"/>
      <c r="J335" s="741"/>
      <c r="K335" s="741"/>
      <c r="L335" s="741"/>
      <c r="M335" s="741"/>
      <c r="N335" s="741">
        <v>7</v>
      </c>
      <c r="O335" s="741">
        <v>5859</v>
      </c>
      <c r="P335" s="754"/>
      <c r="Q335" s="742">
        <v>837</v>
      </c>
    </row>
    <row r="336" spans="1:17" ht="14.4" customHeight="1" x14ac:dyDescent="0.3">
      <c r="A336" s="737" t="s">
        <v>560</v>
      </c>
      <c r="B336" s="738" t="s">
        <v>4143</v>
      </c>
      <c r="C336" s="738" t="s">
        <v>4149</v>
      </c>
      <c r="D336" s="738" t="s">
        <v>4518</v>
      </c>
      <c r="E336" s="738" t="s">
        <v>1560</v>
      </c>
      <c r="F336" s="741"/>
      <c r="G336" s="741"/>
      <c r="H336" s="741"/>
      <c r="I336" s="741"/>
      <c r="J336" s="741"/>
      <c r="K336" s="741"/>
      <c r="L336" s="741"/>
      <c r="M336" s="741"/>
      <c r="N336" s="741">
        <v>4.4000000000000004</v>
      </c>
      <c r="O336" s="741">
        <v>49692.94</v>
      </c>
      <c r="P336" s="754"/>
      <c r="Q336" s="742">
        <v>11293.85</v>
      </c>
    </row>
    <row r="337" spans="1:17" ht="14.4" customHeight="1" x14ac:dyDescent="0.3">
      <c r="A337" s="737" t="s">
        <v>560</v>
      </c>
      <c r="B337" s="738" t="s">
        <v>4143</v>
      </c>
      <c r="C337" s="738" t="s">
        <v>4149</v>
      </c>
      <c r="D337" s="738" t="s">
        <v>4519</v>
      </c>
      <c r="E337" s="738" t="s">
        <v>4520</v>
      </c>
      <c r="F337" s="741">
        <v>24.5</v>
      </c>
      <c r="G337" s="741">
        <v>1965.1</v>
      </c>
      <c r="H337" s="741">
        <v>13.119033313305295</v>
      </c>
      <c r="I337" s="741">
        <v>80.208163265306112</v>
      </c>
      <c r="J337" s="741">
        <v>3</v>
      </c>
      <c r="K337" s="741">
        <v>149.79</v>
      </c>
      <c r="L337" s="741">
        <v>1</v>
      </c>
      <c r="M337" s="741">
        <v>49.93</v>
      </c>
      <c r="N337" s="741">
        <v>74</v>
      </c>
      <c r="O337" s="741">
        <v>3694.8099999999995</v>
      </c>
      <c r="P337" s="754">
        <v>24.666599906535815</v>
      </c>
      <c r="Q337" s="742">
        <v>49.929864864864861</v>
      </c>
    </row>
    <row r="338" spans="1:17" ht="14.4" customHeight="1" x14ac:dyDescent="0.3">
      <c r="A338" s="737" t="s">
        <v>560</v>
      </c>
      <c r="B338" s="738" t="s">
        <v>4143</v>
      </c>
      <c r="C338" s="738" t="s">
        <v>4149</v>
      </c>
      <c r="D338" s="738" t="s">
        <v>4521</v>
      </c>
      <c r="E338" s="738" t="s">
        <v>4522</v>
      </c>
      <c r="F338" s="741"/>
      <c r="G338" s="741"/>
      <c r="H338" s="741"/>
      <c r="I338" s="741"/>
      <c r="J338" s="741">
        <v>10</v>
      </c>
      <c r="K338" s="741">
        <v>8627.7000000000007</v>
      </c>
      <c r="L338" s="741">
        <v>1</v>
      </c>
      <c r="M338" s="741">
        <v>862.7700000000001</v>
      </c>
      <c r="N338" s="741"/>
      <c r="O338" s="741"/>
      <c r="P338" s="754"/>
      <c r="Q338" s="742"/>
    </row>
    <row r="339" spans="1:17" ht="14.4" customHeight="1" x14ac:dyDescent="0.3">
      <c r="A339" s="737" t="s">
        <v>560</v>
      </c>
      <c r="B339" s="738" t="s">
        <v>4143</v>
      </c>
      <c r="C339" s="738" t="s">
        <v>4149</v>
      </c>
      <c r="D339" s="738" t="s">
        <v>4523</v>
      </c>
      <c r="E339" s="738" t="s">
        <v>4524</v>
      </c>
      <c r="F339" s="741"/>
      <c r="G339" s="741"/>
      <c r="H339" s="741"/>
      <c r="I339" s="741"/>
      <c r="J339" s="741">
        <v>13</v>
      </c>
      <c r="K339" s="741">
        <v>64845.490000000005</v>
      </c>
      <c r="L339" s="741">
        <v>1</v>
      </c>
      <c r="M339" s="741">
        <v>4988.1146153846157</v>
      </c>
      <c r="N339" s="741">
        <v>35</v>
      </c>
      <c r="O339" s="741">
        <v>174584.19</v>
      </c>
      <c r="P339" s="754">
        <v>2.6923104444117856</v>
      </c>
      <c r="Q339" s="742">
        <v>4988.1197142857145</v>
      </c>
    </row>
    <row r="340" spans="1:17" ht="14.4" customHeight="1" x14ac:dyDescent="0.3">
      <c r="A340" s="737" t="s">
        <v>560</v>
      </c>
      <c r="B340" s="738" t="s">
        <v>4143</v>
      </c>
      <c r="C340" s="738" t="s">
        <v>4149</v>
      </c>
      <c r="D340" s="738" t="s">
        <v>4525</v>
      </c>
      <c r="E340" s="738" t="s">
        <v>4526</v>
      </c>
      <c r="F340" s="741"/>
      <c r="G340" s="741"/>
      <c r="H340" s="741"/>
      <c r="I340" s="741"/>
      <c r="J340" s="741"/>
      <c r="K340" s="741"/>
      <c r="L340" s="741"/>
      <c r="M340" s="741"/>
      <c r="N340" s="741">
        <v>6</v>
      </c>
      <c r="O340" s="741">
        <v>480.48</v>
      </c>
      <c r="P340" s="754"/>
      <c r="Q340" s="742">
        <v>80.08</v>
      </c>
    </row>
    <row r="341" spans="1:17" ht="14.4" customHeight="1" x14ac:dyDescent="0.3">
      <c r="A341" s="737" t="s">
        <v>560</v>
      </c>
      <c r="B341" s="738" t="s">
        <v>4143</v>
      </c>
      <c r="C341" s="738" t="s">
        <v>4149</v>
      </c>
      <c r="D341" s="738" t="s">
        <v>4527</v>
      </c>
      <c r="E341" s="738" t="s">
        <v>4526</v>
      </c>
      <c r="F341" s="741"/>
      <c r="G341" s="741"/>
      <c r="H341" s="741"/>
      <c r="I341" s="741"/>
      <c r="J341" s="741"/>
      <c r="K341" s="741"/>
      <c r="L341" s="741"/>
      <c r="M341" s="741"/>
      <c r="N341" s="741">
        <v>9</v>
      </c>
      <c r="O341" s="741">
        <v>685.17</v>
      </c>
      <c r="P341" s="754"/>
      <c r="Q341" s="742">
        <v>76.13</v>
      </c>
    </row>
    <row r="342" spans="1:17" ht="14.4" customHeight="1" x14ac:dyDescent="0.3">
      <c r="A342" s="737" t="s">
        <v>560</v>
      </c>
      <c r="B342" s="738" t="s">
        <v>4143</v>
      </c>
      <c r="C342" s="738" t="s">
        <v>4149</v>
      </c>
      <c r="D342" s="738" t="s">
        <v>4528</v>
      </c>
      <c r="E342" s="738" t="s">
        <v>4529</v>
      </c>
      <c r="F342" s="741">
        <v>21.5</v>
      </c>
      <c r="G342" s="741">
        <v>1729.24</v>
      </c>
      <c r="H342" s="741">
        <v>0.71666459447138298</v>
      </c>
      <c r="I342" s="741">
        <v>80.429767441860463</v>
      </c>
      <c r="J342" s="741">
        <v>30</v>
      </c>
      <c r="K342" s="741">
        <v>2412.9</v>
      </c>
      <c r="L342" s="741">
        <v>1</v>
      </c>
      <c r="M342" s="741">
        <v>80.430000000000007</v>
      </c>
      <c r="N342" s="741"/>
      <c r="O342" s="741"/>
      <c r="P342" s="754"/>
      <c r="Q342" s="742"/>
    </row>
    <row r="343" spans="1:17" ht="14.4" customHeight="1" x14ac:dyDescent="0.3">
      <c r="A343" s="737" t="s">
        <v>560</v>
      </c>
      <c r="B343" s="738" t="s">
        <v>4143</v>
      </c>
      <c r="C343" s="738" t="s">
        <v>4149</v>
      </c>
      <c r="D343" s="738" t="s">
        <v>4530</v>
      </c>
      <c r="E343" s="738" t="s">
        <v>1564</v>
      </c>
      <c r="F343" s="741">
        <v>86</v>
      </c>
      <c r="G343" s="741">
        <v>5022.3999999999996</v>
      </c>
      <c r="H343" s="741">
        <v>1.7097415506958249</v>
      </c>
      <c r="I343" s="741">
        <v>58.4</v>
      </c>
      <c r="J343" s="741">
        <v>50.3</v>
      </c>
      <c r="K343" s="741">
        <v>2937.52</v>
      </c>
      <c r="L343" s="741">
        <v>1</v>
      </c>
      <c r="M343" s="741">
        <v>58.400000000000006</v>
      </c>
      <c r="N343" s="741">
        <v>137.1</v>
      </c>
      <c r="O343" s="741">
        <v>8006.64</v>
      </c>
      <c r="P343" s="754">
        <v>2.7256461232604376</v>
      </c>
      <c r="Q343" s="742">
        <v>58.400000000000006</v>
      </c>
    </row>
    <row r="344" spans="1:17" ht="14.4" customHeight="1" x14ac:dyDescent="0.3">
      <c r="A344" s="737" t="s">
        <v>560</v>
      </c>
      <c r="B344" s="738" t="s">
        <v>4143</v>
      </c>
      <c r="C344" s="738" t="s">
        <v>4149</v>
      </c>
      <c r="D344" s="738" t="s">
        <v>4531</v>
      </c>
      <c r="E344" s="738" t="s">
        <v>4532</v>
      </c>
      <c r="F344" s="741">
        <v>32.950000000000003</v>
      </c>
      <c r="G344" s="741">
        <v>22819.29</v>
      </c>
      <c r="H344" s="741">
        <v>1.5476003648706844</v>
      </c>
      <c r="I344" s="741">
        <v>692.54294385432468</v>
      </c>
      <c r="J344" s="741">
        <v>21.3</v>
      </c>
      <c r="K344" s="741">
        <v>14744.95</v>
      </c>
      <c r="L344" s="741">
        <v>1</v>
      </c>
      <c r="M344" s="741">
        <v>692.25117370892019</v>
      </c>
      <c r="N344" s="741">
        <v>19.760000000000002</v>
      </c>
      <c r="O344" s="741">
        <v>13675.47</v>
      </c>
      <c r="P344" s="754">
        <v>0.9274680483826665</v>
      </c>
      <c r="Q344" s="742">
        <v>692.07844129554644</v>
      </c>
    </row>
    <row r="345" spans="1:17" ht="14.4" customHeight="1" x14ac:dyDescent="0.3">
      <c r="A345" s="737" t="s">
        <v>560</v>
      </c>
      <c r="B345" s="738" t="s">
        <v>4143</v>
      </c>
      <c r="C345" s="738" t="s">
        <v>4149</v>
      </c>
      <c r="D345" s="738" t="s">
        <v>4533</v>
      </c>
      <c r="E345" s="738" t="s">
        <v>4534</v>
      </c>
      <c r="F345" s="741"/>
      <c r="G345" s="741"/>
      <c r="H345" s="741"/>
      <c r="I345" s="741"/>
      <c r="J345" s="741">
        <v>2</v>
      </c>
      <c r="K345" s="741">
        <v>24754.86</v>
      </c>
      <c r="L345" s="741">
        <v>1</v>
      </c>
      <c r="M345" s="741">
        <v>12377.43</v>
      </c>
      <c r="N345" s="741"/>
      <c r="O345" s="741"/>
      <c r="P345" s="754"/>
      <c r="Q345" s="742"/>
    </row>
    <row r="346" spans="1:17" ht="14.4" customHeight="1" x14ac:dyDescent="0.3">
      <c r="A346" s="737" t="s">
        <v>560</v>
      </c>
      <c r="B346" s="738" t="s">
        <v>4143</v>
      </c>
      <c r="C346" s="738" t="s">
        <v>4149</v>
      </c>
      <c r="D346" s="738" t="s">
        <v>4535</v>
      </c>
      <c r="E346" s="738" t="s">
        <v>2079</v>
      </c>
      <c r="F346" s="741">
        <v>5.2</v>
      </c>
      <c r="G346" s="741">
        <v>62469.679999999993</v>
      </c>
      <c r="H346" s="741">
        <v>0.32499999999999996</v>
      </c>
      <c r="I346" s="741">
        <v>12013.399999999998</v>
      </c>
      <c r="J346" s="741">
        <v>16</v>
      </c>
      <c r="K346" s="741">
        <v>192214.39999999999</v>
      </c>
      <c r="L346" s="741">
        <v>1</v>
      </c>
      <c r="M346" s="741">
        <v>12013.4</v>
      </c>
      <c r="N346" s="741">
        <v>31.900000000000002</v>
      </c>
      <c r="O346" s="741">
        <v>383227.54000000004</v>
      </c>
      <c r="P346" s="754">
        <v>1.9937504162019082</v>
      </c>
      <c r="Q346" s="742">
        <v>12013.40250783699</v>
      </c>
    </row>
    <row r="347" spans="1:17" ht="14.4" customHeight="1" x14ac:dyDescent="0.3">
      <c r="A347" s="737" t="s">
        <v>560</v>
      </c>
      <c r="B347" s="738" t="s">
        <v>4143</v>
      </c>
      <c r="C347" s="738" t="s">
        <v>4149</v>
      </c>
      <c r="D347" s="738" t="s">
        <v>4536</v>
      </c>
      <c r="E347" s="738" t="s">
        <v>4537</v>
      </c>
      <c r="F347" s="741">
        <v>53.4</v>
      </c>
      <c r="G347" s="741">
        <v>178896.93</v>
      </c>
      <c r="H347" s="741">
        <v>0.77391299156593407</v>
      </c>
      <c r="I347" s="741">
        <v>3350.1297752808987</v>
      </c>
      <c r="J347" s="741">
        <v>69</v>
      </c>
      <c r="K347" s="741">
        <v>231158.96999999997</v>
      </c>
      <c r="L347" s="741">
        <v>1</v>
      </c>
      <c r="M347" s="741">
        <v>3350.1299999999997</v>
      </c>
      <c r="N347" s="741">
        <v>116.5</v>
      </c>
      <c r="O347" s="741">
        <v>390290.14</v>
      </c>
      <c r="P347" s="754">
        <v>1.6884057754713133</v>
      </c>
      <c r="Q347" s="742">
        <v>3350.1299570815454</v>
      </c>
    </row>
    <row r="348" spans="1:17" ht="14.4" customHeight="1" x14ac:dyDescent="0.3">
      <c r="A348" s="737" t="s">
        <v>560</v>
      </c>
      <c r="B348" s="738" t="s">
        <v>4143</v>
      </c>
      <c r="C348" s="738" t="s">
        <v>4149</v>
      </c>
      <c r="D348" s="738" t="s">
        <v>4538</v>
      </c>
      <c r="E348" s="738" t="s">
        <v>4539</v>
      </c>
      <c r="F348" s="741"/>
      <c r="G348" s="741"/>
      <c r="H348" s="741"/>
      <c r="I348" s="741"/>
      <c r="J348" s="741"/>
      <c r="K348" s="741"/>
      <c r="L348" s="741"/>
      <c r="M348" s="741"/>
      <c r="N348" s="741">
        <v>3</v>
      </c>
      <c r="O348" s="741">
        <v>34262.61</v>
      </c>
      <c r="P348" s="754"/>
      <c r="Q348" s="742">
        <v>11420.87</v>
      </c>
    </row>
    <row r="349" spans="1:17" ht="14.4" customHeight="1" x14ac:dyDescent="0.3">
      <c r="A349" s="737" t="s">
        <v>560</v>
      </c>
      <c r="B349" s="738" t="s">
        <v>4143</v>
      </c>
      <c r="C349" s="738" t="s">
        <v>4149</v>
      </c>
      <c r="D349" s="738" t="s">
        <v>4540</v>
      </c>
      <c r="E349" s="738" t="s">
        <v>4541</v>
      </c>
      <c r="F349" s="741">
        <v>3.7</v>
      </c>
      <c r="G349" s="741">
        <v>1633.32</v>
      </c>
      <c r="H349" s="741"/>
      <c r="I349" s="741">
        <v>441.43783783783778</v>
      </c>
      <c r="J349" s="741"/>
      <c r="K349" s="741"/>
      <c r="L349" s="741"/>
      <c r="M349" s="741"/>
      <c r="N349" s="741"/>
      <c r="O349" s="741"/>
      <c r="P349" s="754"/>
      <c r="Q349" s="742"/>
    </row>
    <row r="350" spans="1:17" ht="14.4" customHeight="1" x14ac:dyDescent="0.3">
      <c r="A350" s="737" t="s">
        <v>560</v>
      </c>
      <c r="B350" s="738" t="s">
        <v>4143</v>
      </c>
      <c r="C350" s="738" t="s">
        <v>4149</v>
      </c>
      <c r="D350" s="738" t="s">
        <v>4542</v>
      </c>
      <c r="E350" s="738" t="s">
        <v>4543</v>
      </c>
      <c r="F350" s="741">
        <v>12</v>
      </c>
      <c r="G350" s="741">
        <v>463.32</v>
      </c>
      <c r="H350" s="741">
        <v>0.22222222222222221</v>
      </c>
      <c r="I350" s="741">
        <v>38.61</v>
      </c>
      <c r="J350" s="741">
        <v>54</v>
      </c>
      <c r="K350" s="741">
        <v>2084.94</v>
      </c>
      <c r="L350" s="741">
        <v>1</v>
      </c>
      <c r="M350" s="741">
        <v>38.61</v>
      </c>
      <c r="N350" s="741"/>
      <c r="O350" s="741"/>
      <c r="P350" s="754"/>
      <c r="Q350" s="742"/>
    </row>
    <row r="351" spans="1:17" ht="14.4" customHeight="1" x14ac:dyDescent="0.3">
      <c r="A351" s="737" t="s">
        <v>560</v>
      </c>
      <c r="B351" s="738" t="s">
        <v>4143</v>
      </c>
      <c r="C351" s="738" t="s">
        <v>4149</v>
      </c>
      <c r="D351" s="738" t="s">
        <v>4544</v>
      </c>
      <c r="E351" s="738" t="s">
        <v>4545</v>
      </c>
      <c r="F351" s="741">
        <v>1.4</v>
      </c>
      <c r="G351" s="741">
        <v>541.24</v>
      </c>
      <c r="H351" s="741">
        <v>2.3333333333333335</v>
      </c>
      <c r="I351" s="741">
        <v>386.6</v>
      </c>
      <c r="J351" s="741">
        <v>0.6</v>
      </c>
      <c r="K351" s="741">
        <v>231.96</v>
      </c>
      <c r="L351" s="741">
        <v>1</v>
      </c>
      <c r="M351" s="741">
        <v>386.6</v>
      </c>
      <c r="N351" s="741">
        <v>2.2000000000000002</v>
      </c>
      <c r="O351" s="741">
        <v>850.56</v>
      </c>
      <c r="P351" s="754">
        <v>3.666839110191412</v>
      </c>
      <c r="Q351" s="742">
        <v>386.61818181818177</v>
      </c>
    </row>
    <row r="352" spans="1:17" ht="14.4" customHeight="1" x14ac:dyDescent="0.3">
      <c r="A352" s="737" t="s">
        <v>560</v>
      </c>
      <c r="B352" s="738" t="s">
        <v>4143</v>
      </c>
      <c r="C352" s="738" t="s">
        <v>4149</v>
      </c>
      <c r="D352" s="738" t="s">
        <v>1724</v>
      </c>
      <c r="E352" s="738" t="s">
        <v>4546</v>
      </c>
      <c r="F352" s="741">
        <v>17</v>
      </c>
      <c r="G352" s="741">
        <v>142602.78</v>
      </c>
      <c r="H352" s="741">
        <v>1.391730413215833</v>
      </c>
      <c r="I352" s="741">
        <v>8388.3988235294109</v>
      </c>
      <c r="J352" s="741">
        <v>12</v>
      </c>
      <c r="K352" s="741">
        <v>102464.37</v>
      </c>
      <c r="L352" s="741">
        <v>1</v>
      </c>
      <c r="M352" s="741">
        <v>8538.6975000000002</v>
      </c>
      <c r="N352" s="741">
        <v>35</v>
      </c>
      <c r="O352" s="741">
        <v>320539.45</v>
      </c>
      <c r="P352" s="754">
        <v>3.1283015744887712</v>
      </c>
      <c r="Q352" s="742">
        <v>9158.27</v>
      </c>
    </row>
    <row r="353" spans="1:17" ht="14.4" customHeight="1" x14ac:dyDescent="0.3">
      <c r="A353" s="737" t="s">
        <v>560</v>
      </c>
      <c r="B353" s="738" t="s">
        <v>4143</v>
      </c>
      <c r="C353" s="738" t="s">
        <v>4149</v>
      </c>
      <c r="D353" s="738" t="s">
        <v>4547</v>
      </c>
      <c r="E353" s="738" t="s">
        <v>4548</v>
      </c>
      <c r="F353" s="741">
        <v>1.1000000000000001</v>
      </c>
      <c r="G353" s="741">
        <v>430.98</v>
      </c>
      <c r="H353" s="741"/>
      <c r="I353" s="741">
        <v>391.8</v>
      </c>
      <c r="J353" s="741"/>
      <c r="K353" s="741"/>
      <c r="L353" s="741"/>
      <c r="M353" s="741"/>
      <c r="N353" s="741"/>
      <c r="O353" s="741"/>
      <c r="P353" s="754"/>
      <c r="Q353" s="742"/>
    </row>
    <row r="354" spans="1:17" ht="14.4" customHeight="1" x14ac:dyDescent="0.3">
      <c r="A354" s="737" t="s">
        <v>560</v>
      </c>
      <c r="B354" s="738" t="s">
        <v>4143</v>
      </c>
      <c r="C354" s="738" t="s">
        <v>4149</v>
      </c>
      <c r="D354" s="738" t="s">
        <v>4549</v>
      </c>
      <c r="E354" s="738" t="s">
        <v>4550</v>
      </c>
      <c r="F354" s="741">
        <v>0.5</v>
      </c>
      <c r="G354" s="741">
        <v>22.71</v>
      </c>
      <c r="H354" s="741"/>
      <c r="I354" s="741">
        <v>45.42</v>
      </c>
      <c r="J354" s="741"/>
      <c r="K354" s="741"/>
      <c r="L354" s="741"/>
      <c r="M354" s="741"/>
      <c r="N354" s="741">
        <v>67</v>
      </c>
      <c r="O354" s="741">
        <v>2872.9600000000005</v>
      </c>
      <c r="P354" s="754"/>
      <c r="Q354" s="742">
        <v>42.88000000000001</v>
      </c>
    </row>
    <row r="355" spans="1:17" ht="14.4" customHeight="1" x14ac:dyDescent="0.3">
      <c r="A355" s="737" t="s">
        <v>560</v>
      </c>
      <c r="B355" s="738" t="s">
        <v>4143</v>
      </c>
      <c r="C355" s="738" t="s">
        <v>4149</v>
      </c>
      <c r="D355" s="738" t="s">
        <v>4551</v>
      </c>
      <c r="E355" s="738" t="s">
        <v>4552</v>
      </c>
      <c r="F355" s="741"/>
      <c r="G355" s="741"/>
      <c r="H355" s="741"/>
      <c r="I355" s="741"/>
      <c r="J355" s="741">
        <v>2</v>
      </c>
      <c r="K355" s="741">
        <v>3373.84</v>
      </c>
      <c r="L355" s="741">
        <v>1</v>
      </c>
      <c r="M355" s="741">
        <v>1686.92</v>
      </c>
      <c r="N355" s="741"/>
      <c r="O355" s="741"/>
      <c r="P355" s="754"/>
      <c r="Q355" s="742"/>
    </row>
    <row r="356" spans="1:17" ht="14.4" customHeight="1" x14ac:dyDescent="0.3">
      <c r="A356" s="737" t="s">
        <v>560</v>
      </c>
      <c r="B356" s="738" t="s">
        <v>4143</v>
      </c>
      <c r="C356" s="738" t="s">
        <v>4149</v>
      </c>
      <c r="D356" s="738" t="s">
        <v>4553</v>
      </c>
      <c r="E356" s="738" t="s">
        <v>4554</v>
      </c>
      <c r="F356" s="741">
        <v>248.2</v>
      </c>
      <c r="G356" s="741">
        <v>11296.42</v>
      </c>
      <c r="H356" s="741">
        <v>10.537705223880597</v>
      </c>
      <c r="I356" s="741">
        <v>45.513376309427883</v>
      </c>
      <c r="J356" s="741">
        <v>25</v>
      </c>
      <c r="K356" s="741">
        <v>1072</v>
      </c>
      <c r="L356" s="741">
        <v>1</v>
      </c>
      <c r="M356" s="741">
        <v>42.88</v>
      </c>
      <c r="N356" s="741">
        <v>14</v>
      </c>
      <c r="O356" s="741">
        <v>600.31999999999994</v>
      </c>
      <c r="P356" s="754">
        <v>0.55999999999999994</v>
      </c>
      <c r="Q356" s="742">
        <v>42.879999999999995</v>
      </c>
    </row>
    <row r="357" spans="1:17" ht="14.4" customHeight="1" x14ac:dyDescent="0.3">
      <c r="A357" s="737" t="s">
        <v>560</v>
      </c>
      <c r="B357" s="738" t="s">
        <v>4143</v>
      </c>
      <c r="C357" s="738" t="s">
        <v>4149</v>
      </c>
      <c r="D357" s="738" t="s">
        <v>4555</v>
      </c>
      <c r="E357" s="738" t="s">
        <v>4556</v>
      </c>
      <c r="F357" s="741"/>
      <c r="G357" s="741"/>
      <c r="H357" s="741"/>
      <c r="I357" s="741"/>
      <c r="J357" s="741">
        <v>0.2</v>
      </c>
      <c r="K357" s="741">
        <v>108.69</v>
      </c>
      <c r="L357" s="741">
        <v>1</v>
      </c>
      <c r="M357" s="741">
        <v>543.44999999999993</v>
      </c>
      <c r="N357" s="741">
        <v>0.4</v>
      </c>
      <c r="O357" s="741">
        <v>217.38</v>
      </c>
      <c r="P357" s="754">
        <v>2</v>
      </c>
      <c r="Q357" s="742">
        <v>543.44999999999993</v>
      </c>
    </row>
    <row r="358" spans="1:17" ht="14.4" customHeight="1" x14ac:dyDescent="0.3">
      <c r="A358" s="737" t="s">
        <v>560</v>
      </c>
      <c r="B358" s="738" t="s">
        <v>4143</v>
      </c>
      <c r="C358" s="738" t="s">
        <v>4149</v>
      </c>
      <c r="D358" s="738" t="s">
        <v>4557</v>
      </c>
      <c r="E358" s="738" t="s">
        <v>4558</v>
      </c>
      <c r="F358" s="741">
        <v>21</v>
      </c>
      <c r="G358" s="741">
        <v>1621.62</v>
      </c>
      <c r="H358" s="741">
        <v>0.47727272727272724</v>
      </c>
      <c r="I358" s="741">
        <v>77.22</v>
      </c>
      <c r="J358" s="741">
        <v>44</v>
      </c>
      <c r="K358" s="741">
        <v>3397.68</v>
      </c>
      <c r="L358" s="741">
        <v>1</v>
      </c>
      <c r="M358" s="741">
        <v>77.22</v>
      </c>
      <c r="N358" s="741">
        <v>5.6</v>
      </c>
      <c r="O358" s="741">
        <v>432.4</v>
      </c>
      <c r="P358" s="754">
        <v>0.12726330908149089</v>
      </c>
      <c r="Q358" s="742">
        <v>77.214285714285708</v>
      </c>
    </row>
    <row r="359" spans="1:17" ht="14.4" customHeight="1" x14ac:dyDescent="0.3">
      <c r="A359" s="737" t="s">
        <v>560</v>
      </c>
      <c r="B359" s="738" t="s">
        <v>4143</v>
      </c>
      <c r="C359" s="738" t="s">
        <v>4149</v>
      </c>
      <c r="D359" s="738" t="s">
        <v>4559</v>
      </c>
      <c r="E359" s="738" t="s">
        <v>4560</v>
      </c>
      <c r="F359" s="741">
        <v>22</v>
      </c>
      <c r="G359" s="741">
        <v>8050.9000000000005</v>
      </c>
      <c r="H359" s="741">
        <v>0.48178372902006572</v>
      </c>
      <c r="I359" s="741">
        <v>365.95000000000005</v>
      </c>
      <c r="J359" s="741">
        <v>61.5</v>
      </c>
      <c r="K359" s="741">
        <v>16710.61</v>
      </c>
      <c r="L359" s="741">
        <v>1</v>
      </c>
      <c r="M359" s="741">
        <v>271.71723577235775</v>
      </c>
      <c r="N359" s="741">
        <v>38.800000000000004</v>
      </c>
      <c r="O359" s="741">
        <v>10542.72</v>
      </c>
      <c r="P359" s="754">
        <v>0.63089976966729511</v>
      </c>
      <c r="Q359" s="742">
        <v>271.71958762886595</v>
      </c>
    </row>
    <row r="360" spans="1:17" ht="14.4" customHeight="1" x14ac:dyDescent="0.3">
      <c r="A360" s="737" t="s">
        <v>560</v>
      </c>
      <c r="B360" s="738" t="s">
        <v>4143</v>
      </c>
      <c r="C360" s="738" t="s">
        <v>4149</v>
      </c>
      <c r="D360" s="738" t="s">
        <v>4561</v>
      </c>
      <c r="E360" s="738" t="s">
        <v>4562</v>
      </c>
      <c r="F360" s="741">
        <v>11</v>
      </c>
      <c r="G360" s="741">
        <v>65842.81</v>
      </c>
      <c r="H360" s="741"/>
      <c r="I360" s="741">
        <v>5985.71</v>
      </c>
      <c r="J360" s="741"/>
      <c r="K360" s="741"/>
      <c r="L360" s="741"/>
      <c r="M360" s="741"/>
      <c r="N360" s="741"/>
      <c r="O360" s="741"/>
      <c r="P360" s="754"/>
      <c r="Q360" s="742"/>
    </row>
    <row r="361" spans="1:17" ht="14.4" customHeight="1" x14ac:dyDescent="0.3">
      <c r="A361" s="737" t="s">
        <v>560</v>
      </c>
      <c r="B361" s="738" t="s">
        <v>4143</v>
      </c>
      <c r="C361" s="738" t="s">
        <v>4149</v>
      </c>
      <c r="D361" s="738" t="s">
        <v>4563</v>
      </c>
      <c r="E361" s="738" t="s">
        <v>4564</v>
      </c>
      <c r="F361" s="741"/>
      <c r="G361" s="741"/>
      <c r="H361" s="741"/>
      <c r="I361" s="741"/>
      <c r="J361" s="741"/>
      <c r="K361" s="741"/>
      <c r="L361" s="741"/>
      <c r="M361" s="741"/>
      <c r="N361" s="741">
        <v>54</v>
      </c>
      <c r="O361" s="741">
        <v>3550.5</v>
      </c>
      <c r="P361" s="754"/>
      <c r="Q361" s="742">
        <v>65.75</v>
      </c>
    </row>
    <row r="362" spans="1:17" ht="14.4" customHeight="1" x14ac:dyDescent="0.3">
      <c r="A362" s="737" t="s">
        <v>560</v>
      </c>
      <c r="B362" s="738" t="s">
        <v>4143</v>
      </c>
      <c r="C362" s="738" t="s">
        <v>4149</v>
      </c>
      <c r="D362" s="738" t="s">
        <v>4565</v>
      </c>
      <c r="E362" s="738" t="s">
        <v>4564</v>
      </c>
      <c r="F362" s="741">
        <v>3</v>
      </c>
      <c r="G362" s="741">
        <v>250.83</v>
      </c>
      <c r="H362" s="741"/>
      <c r="I362" s="741">
        <v>83.61</v>
      </c>
      <c r="J362" s="741"/>
      <c r="K362" s="741"/>
      <c r="L362" s="741"/>
      <c r="M362" s="741"/>
      <c r="N362" s="741"/>
      <c r="O362" s="741"/>
      <c r="P362" s="754"/>
      <c r="Q362" s="742"/>
    </row>
    <row r="363" spans="1:17" ht="14.4" customHeight="1" x14ac:dyDescent="0.3">
      <c r="A363" s="737" t="s">
        <v>560</v>
      </c>
      <c r="B363" s="738" t="s">
        <v>4143</v>
      </c>
      <c r="C363" s="738" t="s">
        <v>4149</v>
      </c>
      <c r="D363" s="738" t="s">
        <v>4566</v>
      </c>
      <c r="E363" s="738" t="s">
        <v>4567</v>
      </c>
      <c r="F363" s="741">
        <v>7</v>
      </c>
      <c r="G363" s="741">
        <v>476.84</v>
      </c>
      <c r="H363" s="741"/>
      <c r="I363" s="741">
        <v>68.11999999999999</v>
      </c>
      <c r="J363" s="741"/>
      <c r="K363" s="741"/>
      <c r="L363" s="741"/>
      <c r="M363" s="741"/>
      <c r="N363" s="741"/>
      <c r="O363" s="741"/>
      <c r="P363" s="754"/>
      <c r="Q363" s="742"/>
    </row>
    <row r="364" spans="1:17" ht="14.4" customHeight="1" x14ac:dyDescent="0.3">
      <c r="A364" s="737" t="s">
        <v>560</v>
      </c>
      <c r="B364" s="738" t="s">
        <v>4143</v>
      </c>
      <c r="C364" s="738" t="s">
        <v>4149</v>
      </c>
      <c r="D364" s="738" t="s">
        <v>4568</v>
      </c>
      <c r="E364" s="738" t="s">
        <v>4569</v>
      </c>
      <c r="F364" s="741">
        <v>7.1</v>
      </c>
      <c r="G364" s="741">
        <v>26764.339999999997</v>
      </c>
      <c r="H364" s="741">
        <v>3.5654458282655637</v>
      </c>
      <c r="I364" s="741">
        <v>3769.625352112676</v>
      </c>
      <c r="J364" s="741">
        <v>2.2999999999999998</v>
      </c>
      <c r="K364" s="741">
        <v>7506.59</v>
      </c>
      <c r="L364" s="741">
        <v>1</v>
      </c>
      <c r="M364" s="741">
        <v>3263.7347826086962</v>
      </c>
      <c r="N364" s="741">
        <v>2.8</v>
      </c>
      <c r="O364" s="741">
        <v>9138.49</v>
      </c>
      <c r="P364" s="754">
        <v>1.217395648356977</v>
      </c>
      <c r="Q364" s="742">
        <v>3263.7464285714286</v>
      </c>
    </row>
    <row r="365" spans="1:17" ht="14.4" customHeight="1" x14ac:dyDescent="0.3">
      <c r="A365" s="737" t="s">
        <v>560</v>
      </c>
      <c r="B365" s="738" t="s">
        <v>4143</v>
      </c>
      <c r="C365" s="738" t="s">
        <v>4149</v>
      </c>
      <c r="D365" s="738" t="s">
        <v>4570</v>
      </c>
      <c r="E365" s="738" t="s">
        <v>4571</v>
      </c>
      <c r="F365" s="741">
        <v>52.7</v>
      </c>
      <c r="G365" s="741">
        <v>11551.84</v>
      </c>
      <c r="H365" s="741">
        <v>2.6350000000000002</v>
      </c>
      <c r="I365" s="741">
        <v>219.2</v>
      </c>
      <c r="J365" s="741">
        <v>20</v>
      </c>
      <c r="K365" s="741">
        <v>4384</v>
      </c>
      <c r="L365" s="741">
        <v>1</v>
      </c>
      <c r="M365" s="741">
        <v>219.2</v>
      </c>
      <c r="N365" s="741">
        <v>54</v>
      </c>
      <c r="O365" s="741">
        <v>11836.8</v>
      </c>
      <c r="P365" s="754">
        <v>2.6999999999999997</v>
      </c>
      <c r="Q365" s="742">
        <v>219.2</v>
      </c>
    </row>
    <row r="366" spans="1:17" ht="14.4" customHeight="1" x14ac:dyDescent="0.3">
      <c r="A366" s="737" t="s">
        <v>560</v>
      </c>
      <c r="B366" s="738" t="s">
        <v>4143</v>
      </c>
      <c r="C366" s="738" t="s">
        <v>4149</v>
      </c>
      <c r="D366" s="738" t="s">
        <v>4572</v>
      </c>
      <c r="E366" s="738" t="s">
        <v>4573</v>
      </c>
      <c r="F366" s="741"/>
      <c r="G366" s="741"/>
      <c r="H366" s="741"/>
      <c r="I366" s="741"/>
      <c r="J366" s="741">
        <v>1</v>
      </c>
      <c r="K366" s="741">
        <v>10542.91</v>
      </c>
      <c r="L366" s="741">
        <v>1</v>
      </c>
      <c r="M366" s="741">
        <v>10542.91</v>
      </c>
      <c r="N366" s="741"/>
      <c r="O366" s="741"/>
      <c r="P366" s="754"/>
      <c r="Q366" s="742"/>
    </row>
    <row r="367" spans="1:17" ht="14.4" customHeight="1" x14ac:dyDescent="0.3">
      <c r="A367" s="737" t="s">
        <v>560</v>
      </c>
      <c r="B367" s="738" t="s">
        <v>4143</v>
      </c>
      <c r="C367" s="738" t="s">
        <v>4149</v>
      </c>
      <c r="D367" s="738" t="s">
        <v>4574</v>
      </c>
      <c r="E367" s="738" t="s">
        <v>4575</v>
      </c>
      <c r="F367" s="741">
        <v>3.3</v>
      </c>
      <c r="G367" s="741">
        <v>684.91</v>
      </c>
      <c r="H367" s="741"/>
      <c r="I367" s="741">
        <v>207.54848484848486</v>
      </c>
      <c r="J367" s="741"/>
      <c r="K367" s="741"/>
      <c r="L367" s="741"/>
      <c r="M367" s="741"/>
      <c r="N367" s="741">
        <v>7.2</v>
      </c>
      <c r="O367" s="741">
        <v>3090.24</v>
      </c>
      <c r="P367" s="754"/>
      <c r="Q367" s="742">
        <v>429.19999999999993</v>
      </c>
    </row>
    <row r="368" spans="1:17" ht="14.4" customHeight="1" x14ac:dyDescent="0.3">
      <c r="A368" s="737" t="s">
        <v>560</v>
      </c>
      <c r="B368" s="738" t="s">
        <v>4143</v>
      </c>
      <c r="C368" s="738" t="s">
        <v>4149</v>
      </c>
      <c r="D368" s="738" t="s">
        <v>4576</v>
      </c>
      <c r="E368" s="738" t="s">
        <v>2086</v>
      </c>
      <c r="F368" s="741">
        <v>37</v>
      </c>
      <c r="G368" s="741">
        <v>2432.75</v>
      </c>
      <c r="H368" s="741">
        <v>2.0555555555555554</v>
      </c>
      <c r="I368" s="741">
        <v>65.75</v>
      </c>
      <c r="J368" s="741">
        <v>18</v>
      </c>
      <c r="K368" s="741">
        <v>1183.5</v>
      </c>
      <c r="L368" s="741">
        <v>1</v>
      </c>
      <c r="M368" s="741">
        <v>65.75</v>
      </c>
      <c r="N368" s="741">
        <v>162</v>
      </c>
      <c r="O368" s="741">
        <v>9835.58</v>
      </c>
      <c r="P368" s="754">
        <v>8.3105872412336286</v>
      </c>
      <c r="Q368" s="742">
        <v>60.713456790123459</v>
      </c>
    </row>
    <row r="369" spans="1:17" ht="14.4" customHeight="1" x14ac:dyDescent="0.3">
      <c r="A369" s="737" t="s">
        <v>560</v>
      </c>
      <c r="B369" s="738" t="s">
        <v>4143</v>
      </c>
      <c r="C369" s="738" t="s">
        <v>4149</v>
      </c>
      <c r="D369" s="738" t="s">
        <v>4577</v>
      </c>
      <c r="E369" s="738" t="s">
        <v>1546</v>
      </c>
      <c r="F369" s="741">
        <v>22.5</v>
      </c>
      <c r="G369" s="741">
        <v>2110.69</v>
      </c>
      <c r="H369" s="741">
        <v>0.94309753176886923</v>
      </c>
      <c r="I369" s="741">
        <v>93.808444444444447</v>
      </c>
      <c r="J369" s="741">
        <v>28.4</v>
      </c>
      <c r="K369" s="741">
        <v>2238.04</v>
      </c>
      <c r="L369" s="741">
        <v>1</v>
      </c>
      <c r="M369" s="741">
        <v>78.804225352112681</v>
      </c>
      <c r="N369" s="741">
        <v>23.5</v>
      </c>
      <c r="O369" s="741">
        <v>1851.9299999999998</v>
      </c>
      <c r="P369" s="754">
        <v>0.82747850798019695</v>
      </c>
      <c r="Q369" s="742">
        <v>78.805531914893606</v>
      </c>
    </row>
    <row r="370" spans="1:17" ht="14.4" customHeight="1" x14ac:dyDescent="0.3">
      <c r="A370" s="737" t="s">
        <v>560</v>
      </c>
      <c r="B370" s="738" t="s">
        <v>4143</v>
      </c>
      <c r="C370" s="738" t="s">
        <v>4149</v>
      </c>
      <c r="D370" s="738" t="s">
        <v>4578</v>
      </c>
      <c r="E370" s="738" t="s">
        <v>2099</v>
      </c>
      <c r="F370" s="741">
        <v>130</v>
      </c>
      <c r="G370" s="741">
        <v>8281.81</v>
      </c>
      <c r="H370" s="741">
        <v>0.58735616287769987</v>
      </c>
      <c r="I370" s="741">
        <v>63.706230769230764</v>
      </c>
      <c r="J370" s="741">
        <v>201</v>
      </c>
      <c r="K370" s="741">
        <v>14100.15</v>
      </c>
      <c r="L370" s="741">
        <v>1</v>
      </c>
      <c r="M370" s="741">
        <v>70.149999999999991</v>
      </c>
      <c r="N370" s="741">
        <v>301.39999999999998</v>
      </c>
      <c r="O370" s="741">
        <v>17318.260000000002</v>
      </c>
      <c r="P370" s="754">
        <v>1.2282323237696056</v>
      </c>
      <c r="Q370" s="742">
        <v>57.459389515593905</v>
      </c>
    </row>
    <row r="371" spans="1:17" ht="14.4" customHeight="1" x14ac:dyDescent="0.3">
      <c r="A371" s="737" t="s">
        <v>560</v>
      </c>
      <c r="B371" s="738" t="s">
        <v>4143</v>
      </c>
      <c r="C371" s="738" t="s">
        <v>4149</v>
      </c>
      <c r="D371" s="738" t="s">
        <v>4579</v>
      </c>
      <c r="E371" s="738" t="s">
        <v>4580</v>
      </c>
      <c r="F371" s="741">
        <v>13</v>
      </c>
      <c r="G371" s="741">
        <v>16735.68</v>
      </c>
      <c r="H371" s="741"/>
      <c r="I371" s="741">
        <v>1287.3600000000001</v>
      </c>
      <c r="J371" s="741"/>
      <c r="K371" s="741"/>
      <c r="L371" s="741"/>
      <c r="M371" s="741"/>
      <c r="N371" s="741"/>
      <c r="O371" s="741"/>
      <c r="P371" s="754"/>
      <c r="Q371" s="742"/>
    </row>
    <row r="372" spans="1:17" ht="14.4" customHeight="1" x14ac:dyDescent="0.3">
      <c r="A372" s="737" t="s">
        <v>560</v>
      </c>
      <c r="B372" s="738" t="s">
        <v>4143</v>
      </c>
      <c r="C372" s="738" t="s">
        <v>4149</v>
      </c>
      <c r="D372" s="738" t="s">
        <v>4581</v>
      </c>
      <c r="E372" s="738" t="s">
        <v>4582</v>
      </c>
      <c r="F372" s="741"/>
      <c r="G372" s="741"/>
      <c r="H372" s="741"/>
      <c r="I372" s="741"/>
      <c r="J372" s="741">
        <v>0.8</v>
      </c>
      <c r="K372" s="741">
        <v>1484.51</v>
      </c>
      <c r="L372" s="741">
        <v>1</v>
      </c>
      <c r="M372" s="741">
        <v>1855.6374999999998</v>
      </c>
      <c r="N372" s="741"/>
      <c r="O372" s="741"/>
      <c r="P372" s="754"/>
      <c r="Q372" s="742"/>
    </row>
    <row r="373" spans="1:17" ht="14.4" customHeight="1" x14ac:dyDescent="0.3">
      <c r="A373" s="737" t="s">
        <v>560</v>
      </c>
      <c r="B373" s="738" t="s">
        <v>4143</v>
      </c>
      <c r="C373" s="738" t="s">
        <v>4149</v>
      </c>
      <c r="D373" s="738" t="s">
        <v>4583</v>
      </c>
      <c r="E373" s="738" t="s">
        <v>4584</v>
      </c>
      <c r="F373" s="741">
        <v>0.3</v>
      </c>
      <c r="G373" s="741">
        <v>619.42999999999995</v>
      </c>
      <c r="H373" s="741"/>
      <c r="I373" s="741">
        <v>2064.7666666666664</v>
      </c>
      <c r="J373" s="741"/>
      <c r="K373" s="741"/>
      <c r="L373" s="741"/>
      <c r="M373" s="741"/>
      <c r="N373" s="741"/>
      <c r="O373" s="741"/>
      <c r="P373" s="754"/>
      <c r="Q373" s="742"/>
    </row>
    <row r="374" spans="1:17" ht="14.4" customHeight="1" x14ac:dyDescent="0.3">
      <c r="A374" s="737" t="s">
        <v>560</v>
      </c>
      <c r="B374" s="738" t="s">
        <v>4143</v>
      </c>
      <c r="C374" s="738" t="s">
        <v>4149</v>
      </c>
      <c r="D374" s="738" t="s">
        <v>4585</v>
      </c>
      <c r="E374" s="738" t="s">
        <v>4586</v>
      </c>
      <c r="F374" s="741">
        <v>6</v>
      </c>
      <c r="G374" s="741">
        <v>5090.24</v>
      </c>
      <c r="H374" s="741"/>
      <c r="I374" s="741">
        <v>848.37333333333333</v>
      </c>
      <c r="J374" s="741"/>
      <c r="K374" s="741"/>
      <c r="L374" s="741"/>
      <c r="M374" s="741"/>
      <c r="N374" s="741"/>
      <c r="O374" s="741"/>
      <c r="P374" s="754"/>
      <c r="Q374" s="742"/>
    </row>
    <row r="375" spans="1:17" ht="14.4" customHeight="1" x14ac:dyDescent="0.3">
      <c r="A375" s="737" t="s">
        <v>560</v>
      </c>
      <c r="B375" s="738" t="s">
        <v>4143</v>
      </c>
      <c r="C375" s="738" t="s">
        <v>4149</v>
      </c>
      <c r="D375" s="738" t="s">
        <v>4587</v>
      </c>
      <c r="E375" s="738" t="s">
        <v>4588</v>
      </c>
      <c r="F375" s="741">
        <v>16.2</v>
      </c>
      <c r="G375" s="741">
        <v>9717</v>
      </c>
      <c r="H375" s="741">
        <v>1.8837090283108846</v>
      </c>
      <c r="I375" s="741">
        <v>599.81481481481489</v>
      </c>
      <c r="J375" s="741">
        <v>8.6</v>
      </c>
      <c r="K375" s="741">
        <v>5158.4400000000005</v>
      </c>
      <c r="L375" s="741">
        <v>1</v>
      </c>
      <c r="M375" s="741">
        <v>599.8186046511629</v>
      </c>
      <c r="N375" s="741">
        <v>30</v>
      </c>
      <c r="O375" s="741">
        <v>17994.61</v>
      </c>
      <c r="P375" s="754">
        <v>3.4883821465404266</v>
      </c>
      <c r="Q375" s="742">
        <v>599.82033333333334</v>
      </c>
    </row>
    <row r="376" spans="1:17" ht="14.4" customHeight="1" x14ac:dyDescent="0.3">
      <c r="A376" s="737" t="s">
        <v>560</v>
      </c>
      <c r="B376" s="738" t="s">
        <v>4143</v>
      </c>
      <c r="C376" s="738" t="s">
        <v>4149</v>
      </c>
      <c r="D376" s="738" t="s">
        <v>4589</v>
      </c>
      <c r="E376" s="738" t="s">
        <v>4588</v>
      </c>
      <c r="F376" s="741">
        <v>1.3</v>
      </c>
      <c r="G376" s="741">
        <v>1039.67</v>
      </c>
      <c r="H376" s="741"/>
      <c r="I376" s="741">
        <v>799.7461538461539</v>
      </c>
      <c r="J376" s="741"/>
      <c r="K376" s="741"/>
      <c r="L376" s="741"/>
      <c r="M376" s="741"/>
      <c r="N376" s="741"/>
      <c r="O376" s="741"/>
      <c r="P376" s="754"/>
      <c r="Q376" s="742"/>
    </row>
    <row r="377" spans="1:17" ht="14.4" customHeight="1" x14ac:dyDescent="0.3">
      <c r="A377" s="737" t="s">
        <v>560</v>
      </c>
      <c r="B377" s="738" t="s">
        <v>4143</v>
      </c>
      <c r="C377" s="738" t="s">
        <v>4149</v>
      </c>
      <c r="D377" s="738" t="s">
        <v>4590</v>
      </c>
      <c r="E377" s="738" t="s">
        <v>1647</v>
      </c>
      <c r="F377" s="741"/>
      <c r="G377" s="741"/>
      <c r="H377" s="741"/>
      <c r="I377" s="741"/>
      <c r="J377" s="741">
        <v>241.5</v>
      </c>
      <c r="K377" s="741">
        <v>22336.329999999998</v>
      </c>
      <c r="L377" s="741">
        <v>1</v>
      </c>
      <c r="M377" s="741">
        <v>92.489979296066238</v>
      </c>
      <c r="N377" s="741">
        <v>243.3</v>
      </c>
      <c r="O377" s="741">
        <v>22502.81</v>
      </c>
      <c r="P377" s="754">
        <v>1.0074533282772955</v>
      </c>
      <c r="Q377" s="742">
        <v>92.489971228935474</v>
      </c>
    </row>
    <row r="378" spans="1:17" ht="14.4" customHeight="1" x14ac:dyDescent="0.3">
      <c r="A378" s="737" t="s">
        <v>560</v>
      </c>
      <c r="B378" s="738" t="s">
        <v>4143</v>
      </c>
      <c r="C378" s="738" t="s">
        <v>4149</v>
      </c>
      <c r="D378" s="738" t="s">
        <v>1726</v>
      </c>
      <c r="E378" s="738" t="s">
        <v>1727</v>
      </c>
      <c r="F378" s="741">
        <v>2</v>
      </c>
      <c r="G378" s="741">
        <v>2574.7199999999998</v>
      </c>
      <c r="H378" s="741">
        <v>6.0606060606060608E-2</v>
      </c>
      <c r="I378" s="741">
        <v>1287.3599999999999</v>
      </c>
      <c r="J378" s="741">
        <v>33</v>
      </c>
      <c r="K378" s="741">
        <v>42482.879999999997</v>
      </c>
      <c r="L378" s="741">
        <v>1</v>
      </c>
      <c r="M378" s="741">
        <v>1287.3599999999999</v>
      </c>
      <c r="N378" s="741">
        <v>83</v>
      </c>
      <c r="O378" s="741">
        <v>106850.88</v>
      </c>
      <c r="P378" s="754">
        <v>2.5151515151515156</v>
      </c>
      <c r="Q378" s="742">
        <v>1287.3600000000001</v>
      </c>
    </row>
    <row r="379" spans="1:17" ht="14.4" customHeight="1" x14ac:dyDescent="0.3">
      <c r="A379" s="737" t="s">
        <v>560</v>
      </c>
      <c r="B379" s="738" t="s">
        <v>4143</v>
      </c>
      <c r="C379" s="738" t="s">
        <v>4149</v>
      </c>
      <c r="D379" s="738" t="s">
        <v>4591</v>
      </c>
      <c r="E379" s="738" t="s">
        <v>4592</v>
      </c>
      <c r="F379" s="741">
        <v>50</v>
      </c>
      <c r="G379" s="741">
        <v>103239.27</v>
      </c>
      <c r="H379" s="741"/>
      <c r="I379" s="741">
        <v>2064.7854000000002</v>
      </c>
      <c r="J379" s="741"/>
      <c r="K379" s="741"/>
      <c r="L379" s="741"/>
      <c r="M379" s="741"/>
      <c r="N379" s="741"/>
      <c r="O379" s="741"/>
      <c r="P379" s="754"/>
      <c r="Q379" s="742"/>
    </row>
    <row r="380" spans="1:17" ht="14.4" customHeight="1" x14ac:dyDescent="0.3">
      <c r="A380" s="737" t="s">
        <v>560</v>
      </c>
      <c r="B380" s="738" t="s">
        <v>4143</v>
      </c>
      <c r="C380" s="738" t="s">
        <v>4149</v>
      </c>
      <c r="D380" s="738" t="s">
        <v>4593</v>
      </c>
      <c r="E380" s="738" t="s">
        <v>4594</v>
      </c>
      <c r="F380" s="741">
        <v>1.2</v>
      </c>
      <c r="G380" s="741">
        <v>470.16</v>
      </c>
      <c r="H380" s="741">
        <v>0.57142857142857151</v>
      </c>
      <c r="I380" s="741">
        <v>391.8</v>
      </c>
      <c r="J380" s="741">
        <v>2.1</v>
      </c>
      <c r="K380" s="741">
        <v>822.78</v>
      </c>
      <c r="L380" s="741">
        <v>1</v>
      </c>
      <c r="M380" s="741">
        <v>391.79999999999995</v>
      </c>
      <c r="N380" s="741">
        <v>4.4000000000000004</v>
      </c>
      <c r="O380" s="741">
        <v>1723.92</v>
      </c>
      <c r="P380" s="754">
        <v>2.0952380952380953</v>
      </c>
      <c r="Q380" s="742">
        <v>391.8</v>
      </c>
    </row>
    <row r="381" spans="1:17" ht="14.4" customHeight="1" x14ac:dyDescent="0.3">
      <c r="A381" s="737" t="s">
        <v>560</v>
      </c>
      <c r="B381" s="738" t="s">
        <v>4143</v>
      </c>
      <c r="C381" s="738" t="s">
        <v>4149</v>
      </c>
      <c r="D381" s="738" t="s">
        <v>4595</v>
      </c>
      <c r="E381" s="738" t="s">
        <v>1438</v>
      </c>
      <c r="F381" s="741"/>
      <c r="G381" s="741"/>
      <c r="H381" s="741"/>
      <c r="I381" s="741"/>
      <c r="J381" s="741">
        <v>3.6</v>
      </c>
      <c r="K381" s="741">
        <v>2756.16</v>
      </c>
      <c r="L381" s="741">
        <v>1</v>
      </c>
      <c r="M381" s="741">
        <v>765.59999999999991</v>
      </c>
      <c r="N381" s="741"/>
      <c r="O381" s="741"/>
      <c r="P381" s="754"/>
      <c r="Q381" s="742"/>
    </row>
    <row r="382" spans="1:17" ht="14.4" customHeight="1" x14ac:dyDescent="0.3">
      <c r="A382" s="737" t="s">
        <v>560</v>
      </c>
      <c r="B382" s="738" t="s">
        <v>4143</v>
      </c>
      <c r="C382" s="738" t="s">
        <v>4149</v>
      </c>
      <c r="D382" s="738" t="s">
        <v>4596</v>
      </c>
      <c r="E382" s="738" t="s">
        <v>4597</v>
      </c>
      <c r="F382" s="741">
        <v>28</v>
      </c>
      <c r="G382" s="741">
        <v>3068.7999999999997</v>
      </c>
      <c r="H382" s="741">
        <v>1.8666666666666665</v>
      </c>
      <c r="I382" s="741">
        <v>109.6</v>
      </c>
      <c r="J382" s="741">
        <v>15</v>
      </c>
      <c r="K382" s="741">
        <v>1644</v>
      </c>
      <c r="L382" s="741">
        <v>1</v>
      </c>
      <c r="M382" s="741">
        <v>109.6</v>
      </c>
      <c r="N382" s="741">
        <v>49</v>
      </c>
      <c r="O382" s="741">
        <v>5370.4000000000005</v>
      </c>
      <c r="P382" s="754">
        <v>3.2666666666666671</v>
      </c>
      <c r="Q382" s="742">
        <v>109.60000000000001</v>
      </c>
    </row>
    <row r="383" spans="1:17" ht="14.4" customHeight="1" x14ac:dyDescent="0.3">
      <c r="A383" s="737" t="s">
        <v>560</v>
      </c>
      <c r="B383" s="738" t="s">
        <v>4143</v>
      </c>
      <c r="C383" s="738" t="s">
        <v>4149</v>
      </c>
      <c r="D383" s="738" t="s">
        <v>4598</v>
      </c>
      <c r="E383" s="738" t="s">
        <v>4597</v>
      </c>
      <c r="F383" s="741">
        <v>4</v>
      </c>
      <c r="G383" s="741">
        <v>876.8</v>
      </c>
      <c r="H383" s="741">
        <v>0.13793103448275862</v>
      </c>
      <c r="I383" s="741">
        <v>219.2</v>
      </c>
      <c r="J383" s="741">
        <v>29</v>
      </c>
      <c r="K383" s="741">
        <v>6356.7999999999993</v>
      </c>
      <c r="L383" s="741">
        <v>1</v>
      </c>
      <c r="M383" s="741">
        <v>219.2</v>
      </c>
      <c r="N383" s="741">
        <v>22</v>
      </c>
      <c r="O383" s="741">
        <v>4822.3999999999996</v>
      </c>
      <c r="P383" s="754">
        <v>0.75862068965517249</v>
      </c>
      <c r="Q383" s="742">
        <v>219.2</v>
      </c>
    </row>
    <row r="384" spans="1:17" ht="14.4" customHeight="1" x14ac:dyDescent="0.3">
      <c r="A384" s="737" t="s">
        <v>560</v>
      </c>
      <c r="B384" s="738" t="s">
        <v>4143</v>
      </c>
      <c r="C384" s="738" t="s">
        <v>4149</v>
      </c>
      <c r="D384" s="738" t="s">
        <v>4599</v>
      </c>
      <c r="E384" s="738" t="s">
        <v>1625</v>
      </c>
      <c r="F384" s="741">
        <v>10.899999999999999</v>
      </c>
      <c r="G384" s="741">
        <v>8434.08</v>
      </c>
      <c r="H384" s="741">
        <v>2.0227503291674762</v>
      </c>
      <c r="I384" s="741">
        <v>773.76880733944961</v>
      </c>
      <c r="J384" s="741">
        <v>5.3999999999999995</v>
      </c>
      <c r="K384" s="741">
        <v>4169.6099999999997</v>
      </c>
      <c r="L384" s="741">
        <v>1</v>
      </c>
      <c r="M384" s="741">
        <v>772.15</v>
      </c>
      <c r="N384" s="741">
        <v>16.7</v>
      </c>
      <c r="O384" s="741">
        <v>12894.86</v>
      </c>
      <c r="P384" s="754">
        <v>3.0925818002163274</v>
      </c>
      <c r="Q384" s="742">
        <v>772.14730538922163</v>
      </c>
    </row>
    <row r="385" spans="1:17" ht="14.4" customHeight="1" x14ac:dyDescent="0.3">
      <c r="A385" s="737" t="s">
        <v>560</v>
      </c>
      <c r="B385" s="738" t="s">
        <v>4143</v>
      </c>
      <c r="C385" s="738" t="s">
        <v>4149</v>
      </c>
      <c r="D385" s="738" t="s">
        <v>4600</v>
      </c>
      <c r="E385" s="738" t="s">
        <v>4586</v>
      </c>
      <c r="F385" s="741"/>
      <c r="G385" s="741"/>
      <c r="H385" s="741"/>
      <c r="I385" s="741"/>
      <c r="J385" s="741">
        <v>11</v>
      </c>
      <c r="K385" s="741">
        <v>9494.8700000000008</v>
      </c>
      <c r="L385" s="741">
        <v>1</v>
      </c>
      <c r="M385" s="741">
        <v>863.17000000000007</v>
      </c>
      <c r="N385" s="741"/>
      <c r="O385" s="741"/>
      <c r="P385" s="754"/>
      <c r="Q385" s="742"/>
    </row>
    <row r="386" spans="1:17" ht="14.4" customHeight="1" x14ac:dyDescent="0.3">
      <c r="A386" s="737" t="s">
        <v>560</v>
      </c>
      <c r="B386" s="738" t="s">
        <v>4143</v>
      </c>
      <c r="C386" s="738" t="s">
        <v>4149</v>
      </c>
      <c r="D386" s="738" t="s">
        <v>4601</v>
      </c>
      <c r="E386" s="738" t="s">
        <v>4602</v>
      </c>
      <c r="F386" s="741">
        <v>11.65</v>
      </c>
      <c r="G386" s="741">
        <v>38030.11</v>
      </c>
      <c r="H386" s="741">
        <v>1.3999358011839234</v>
      </c>
      <c r="I386" s="741">
        <v>3264.3871244635193</v>
      </c>
      <c r="J386" s="741">
        <v>9.14</v>
      </c>
      <c r="K386" s="741">
        <v>27165.61</v>
      </c>
      <c r="L386" s="741">
        <v>1</v>
      </c>
      <c r="M386" s="741">
        <v>2972.1673960612688</v>
      </c>
      <c r="N386" s="741">
        <v>0.25</v>
      </c>
      <c r="O386" s="741">
        <v>850.27</v>
      </c>
      <c r="P386" s="754">
        <v>3.1299499624709327E-2</v>
      </c>
      <c r="Q386" s="742">
        <v>3401.08</v>
      </c>
    </row>
    <row r="387" spans="1:17" ht="14.4" customHeight="1" x14ac:dyDescent="0.3">
      <c r="A387" s="737" t="s">
        <v>560</v>
      </c>
      <c r="B387" s="738" t="s">
        <v>4143</v>
      </c>
      <c r="C387" s="738" t="s">
        <v>4149</v>
      </c>
      <c r="D387" s="738" t="s">
        <v>4603</v>
      </c>
      <c r="E387" s="738" t="s">
        <v>2102</v>
      </c>
      <c r="F387" s="741">
        <v>2.7</v>
      </c>
      <c r="G387" s="741">
        <v>1157.6199999999999</v>
      </c>
      <c r="H387" s="741">
        <v>8.0168755916810427E-2</v>
      </c>
      <c r="I387" s="741">
        <v>428.74814814814806</v>
      </c>
      <c r="J387" s="741">
        <v>33.700000000000003</v>
      </c>
      <c r="K387" s="741">
        <v>14439.789999999999</v>
      </c>
      <c r="L387" s="741">
        <v>1</v>
      </c>
      <c r="M387" s="741">
        <v>428.48041543026699</v>
      </c>
      <c r="N387" s="741">
        <v>52.9</v>
      </c>
      <c r="O387" s="741">
        <v>21319.78</v>
      </c>
      <c r="P387" s="754">
        <v>1.4764605302431684</v>
      </c>
      <c r="Q387" s="742">
        <v>403.02041587901698</v>
      </c>
    </row>
    <row r="388" spans="1:17" ht="14.4" customHeight="1" x14ac:dyDescent="0.3">
      <c r="A388" s="737" t="s">
        <v>560</v>
      </c>
      <c r="B388" s="738" t="s">
        <v>4143</v>
      </c>
      <c r="C388" s="738" t="s">
        <v>4149</v>
      </c>
      <c r="D388" s="738" t="s">
        <v>4604</v>
      </c>
      <c r="E388" s="738" t="s">
        <v>2095</v>
      </c>
      <c r="F388" s="741"/>
      <c r="G388" s="741"/>
      <c r="H388" s="741"/>
      <c r="I388" s="741"/>
      <c r="J388" s="741">
        <v>32</v>
      </c>
      <c r="K388" s="741">
        <v>7014.4</v>
      </c>
      <c r="L388" s="741">
        <v>1</v>
      </c>
      <c r="M388" s="741">
        <v>219.2</v>
      </c>
      <c r="N388" s="741">
        <v>12.9</v>
      </c>
      <c r="O388" s="741">
        <v>2827.6800000000003</v>
      </c>
      <c r="P388" s="754">
        <v>0.40312500000000007</v>
      </c>
      <c r="Q388" s="742">
        <v>219.20000000000002</v>
      </c>
    </row>
    <row r="389" spans="1:17" ht="14.4" customHeight="1" x14ac:dyDescent="0.3">
      <c r="A389" s="737" t="s">
        <v>560</v>
      </c>
      <c r="B389" s="738" t="s">
        <v>4143</v>
      </c>
      <c r="C389" s="738" t="s">
        <v>4149</v>
      </c>
      <c r="D389" s="738" t="s">
        <v>4605</v>
      </c>
      <c r="E389" s="738" t="s">
        <v>1708</v>
      </c>
      <c r="F389" s="741"/>
      <c r="G389" s="741"/>
      <c r="H389" s="741"/>
      <c r="I389" s="741"/>
      <c r="J389" s="741">
        <v>6.2</v>
      </c>
      <c r="K389" s="741">
        <v>163869.56</v>
      </c>
      <c r="L389" s="741">
        <v>1</v>
      </c>
      <c r="M389" s="741">
        <v>26430.574193548386</v>
      </c>
      <c r="N389" s="741">
        <v>3.5</v>
      </c>
      <c r="O389" s="741">
        <v>92507.03</v>
      </c>
      <c r="P389" s="754">
        <v>0.56451625304907149</v>
      </c>
      <c r="Q389" s="742">
        <v>26430.579999999998</v>
      </c>
    </row>
    <row r="390" spans="1:17" ht="14.4" customHeight="1" x14ac:dyDescent="0.3">
      <c r="A390" s="737" t="s">
        <v>560</v>
      </c>
      <c r="B390" s="738" t="s">
        <v>4143</v>
      </c>
      <c r="C390" s="738" t="s">
        <v>4149</v>
      </c>
      <c r="D390" s="738" t="s">
        <v>4606</v>
      </c>
      <c r="E390" s="738" t="s">
        <v>4607</v>
      </c>
      <c r="F390" s="741">
        <v>1</v>
      </c>
      <c r="G390" s="741">
        <v>10329.49</v>
      </c>
      <c r="H390" s="741">
        <v>2.5000000000000001E-2</v>
      </c>
      <c r="I390" s="741">
        <v>10329.49</v>
      </c>
      <c r="J390" s="741">
        <v>40</v>
      </c>
      <c r="K390" s="741">
        <v>413179.6</v>
      </c>
      <c r="L390" s="741">
        <v>1</v>
      </c>
      <c r="M390" s="741">
        <v>10329.49</v>
      </c>
      <c r="N390" s="741">
        <v>64</v>
      </c>
      <c r="O390" s="741">
        <v>661087.36</v>
      </c>
      <c r="P390" s="754">
        <v>1.6</v>
      </c>
      <c r="Q390" s="742">
        <v>10329.49</v>
      </c>
    </row>
    <row r="391" spans="1:17" ht="14.4" customHeight="1" x14ac:dyDescent="0.3">
      <c r="A391" s="737" t="s">
        <v>560</v>
      </c>
      <c r="B391" s="738" t="s">
        <v>4143</v>
      </c>
      <c r="C391" s="738" t="s">
        <v>4149</v>
      </c>
      <c r="D391" s="738" t="s">
        <v>1731</v>
      </c>
      <c r="E391" s="738" t="s">
        <v>1734</v>
      </c>
      <c r="F391" s="741"/>
      <c r="G391" s="741"/>
      <c r="H391" s="741"/>
      <c r="I391" s="741"/>
      <c r="J391" s="741">
        <v>1</v>
      </c>
      <c r="K391" s="741">
        <v>3172.78</v>
      </c>
      <c r="L391" s="741">
        <v>1</v>
      </c>
      <c r="M391" s="741">
        <v>3172.78</v>
      </c>
      <c r="N391" s="741">
        <v>24</v>
      </c>
      <c r="O391" s="741">
        <v>76146.720000000001</v>
      </c>
      <c r="P391" s="754">
        <v>24</v>
      </c>
      <c r="Q391" s="742">
        <v>3172.78</v>
      </c>
    </row>
    <row r="392" spans="1:17" ht="14.4" customHeight="1" x14ac:dyDescent="0.3">
      <c r="A392" s="737" t="s">
        <v>560</v>
      </c>
      <c r="B392" s="738" t="s">
        <v>4143</v>
      </c>
      <c r="C392" s="738" t="s">
        <v>4149</v>
      </c>
      <c r="D392" s="738" t="s">
        <v>4608</v>
      </c>
      <c r="E392" s="738" t="s">
        <v>4609</v>
      </c>
      <c r="F392" s="741"/>
      <c r="G392" s="741"/>
      <c r="H392" s="741"/>
      <c r="I392" s="741"/>
      <c r="J392" s="741">
        <v>49</v>
      </c>
      <c r="K392" s="741">
        <v>3221.75</v>
      </c>
      <c r="L392" s="741">
        <v>1</v>
      </c>
      <c r="M392" s="741">
        <v>65.75</v>
      </c>
      <c r="N392" s="741"/>
      <c r="O392" s="741"/>
      <c r="P392" s="754"/>
      <c r="Q392" s="742"/>
    </row>
    <row r="393" spans="1:17" ht="14.4" customHeight="1" x14ac:dyDescent="0.3">
      <c r="A393" s="737" t="s">
        <v>560</v>
      </c>
      <c r="B393" s="738" t="s">
        <v>4143</v>
      </c>
      <c r="C393" s="738" t="s">
        <v>4149</v>
      </c>
      <c r="D393" s="738" t="s">
        <v>1733</v>
      </c>
      <c r="E393" s="738" t="s">
        <v>1734</v>
      </c>
      <c r="F393" s="741"/>
      <c r="G393" s="741"/>
      <c r="H393" s="741"/>
      <c r="I393" s="741"/>
      <c r="J393" s="741"/>
      <c r="K393" s="741"/>
      <c r="L393" s="741"/>
      <c r="M393" s="741"/>
      <c r="N393" s="741">
        <v>2</v>
      </c>
      <c r="O393" s="741">
        <v>12691.14</v>
      </c>
      <c r="P393" s="754"/>
      <c r="Q393" s="742">
        <v>6345.57</v>
      </c>
    </row>
    <row r="394" spans="1:17" ht="14.4" customHeight="1" x14ac:dyDescent="0.3">
      <c r="A394" s="737" t="s">
        <v>560</v>
      </c>
      <c r="B394" s="738" t="s">
        <v>4143</v>
      </c>
      <c r="C394" s="738" t="s">
        <v>4149</v>
      </c>
      <c r="D394" s="738" t="s">
        <v>4610</v>
      </c>
      <c r="E394" s="738" t="s">
        <v>4611</v>
      </c>
      <c r="F394" s="741"/>
      <c r="G394" s="741"/>
      <c r="H394" s="741"/>
      <c r="I394" s="741"/>
      <c r="J394" s="741">
        <v>22</v>
      </c>
      <c r="K394" s="741">
        <v>12847.119999999999</v>
      </c>
      <c r="L394" s="741">
        <v>1</v>
      </c>
      <c r="M394" s="741">
        <v>583.95999999999992</v>
      </c>
      <c r="N394" s="741"/>
      <c r="O394" s="741"/>
      <c r="P394" s="754"/>
      <c r="Q394" s="742"/>
    </row>
    <row r="395" spans="1:17" ht="14.4" customHeight="1" x14ac:dyDescent="0.3">
      <c r="A395" s="737" t="s">
        <v>560</v>
      </c>
      <c r="B395" s="738" t="s">
        <v>4143</v>
      </c>
      <c r="C395" s="738" t="s">
        <v>4149</v>
      </c>
      <c r="D395" s="738" t="s">
        <v>4612</v>
      </c>
      <c r="E395" s="738" t="s">
        <v>4613</v>
      </c>
      <c r="F395" s="741">
        <v>2.2000000000000002</v>
      </c>
      <c r="G395" s="741">
        <v>24173.65</v>
      </c>
      <c r="H395" s="741"/>
      <c r="I395" s="741">
        <v>10988.022727272728</v>
      </c>
      <c r="J395" s="741"/>
      <c r="K395" s="741"/>
      <c r="L395" s="741"/>
      <c r="M395" s="741"/>
      <c r="N395" s="741"/>
      <c r="O395" s="741"/>
      <c r="P395" s="754"/>
      <c r="Q395" s="742"/>
    </row>
    <row r="396" spans="1:17" ht="14.4" customHeight="1" x14ac:dyDescent="0.3">
      <c r="A396" s="737" t="s">
        <v>560</v>
      </c>
      <c r="B396" s="738" t="s">
        <v>4143</v>
      </c>
      <c r="C396" s="738" t="s">
        <v>4149</v>
      </c>
      <c r="D396" s="738" t="s">
        <v>4614</v>
      </c>
      <c r="E396" s="738" t="s">
        <v>4615</v>
      </c>
      <c r="F396" s="741">
        <v>23.759999999999994</v>
      </c>
      <c r="G396" s="741">
        <v>12445.669999999998</v>
      </c>
      <c r="H396" s="741">
        <v>12.052983788181059</v>
      </c>
      <c r="I396" s="741">
        <v>523.80765993265993</v>
      </c>
      <c r="J396" s="741">
        <v>1.9</v>
      </c>
      <c r="K396" s="741">
        <v>1032.58</v>
      </c>
      <c r="L396" s="741">
        <v>1</v>
      </c>
      <c r="M396" s="741">
        <v>543.46315789473681</v>
      </c>
      <c r="N396" s="741"/>
      <c r="O396" s="741"/>
      <c r="P396" s="754"/>
      <c r="Q396" s="742"/>
    </row>
    <row r="397" spans="1:17" ht="14.4" customHeight="1" x14ac:dyDescent="0.3">
      <c r="A397" s="737" t="s">
        <v>560</v>
      </c>
      <c r="B397" s="738" t="s">
        <v>4143</v>
      </c>
      <c r="C397" s="738" t="s">
        <v>4149</v>
      </c>
      <c r="D397" s="738" t="s">
        <v>4616</v>
      </c>
      <c r="E397" s="738" t="s">
        <v>4617</v>
      </c>
      <c r="F397" s="741"/>
      <c r="G397" s="741"/>
      <c r="H397" s="741"/>
      <c r="I397" s="741"/>
      <c r="J397" s="741">
        <v>42.800000000000004</v>
      </c>
      <c r="K397" s="741">
        <v>90975.679999999993</v>
      </c>
      <c r="L397" s="741">
        <v>1</v>
      </c>
      <c r="M397" s="741">
        <v>2125.5999999999995</v>
      </c>
      <c r="N397" s="741">
        <v>56.7</v>
      </c>
      <c r="O397" s="741">
        <v>120521.51999999999</v>
      </c>
      <c r="P397" s="754">
        <v>1.3247663551401869</v>
      </c>
      <c r="Q397" s="742">
        <v>2125.6</v>
      </c>
    </row>
    <row r="398" spans="1:17" ht="14.4" customHeight="1" x14ac:dyDescent="0.3">
      <c r="A398" s="737" t="s">
        <v>560</v>
      </c>
      <c r="B398" s="738" t="s">
        <v>4143</v>
      </c>
      <c r="C398" s="738" t="s">
        <v>4149</v>
      </c>
      <c r="D398" s="738" t="s">
        <v>4618</v>
      </c>
      <c r="E398" s="738" t="s">
        <v>4619</v>
      </c>
      <c r="F398" s="741">
        <v>14</v>
      </c>
      <c r="G398" s="741">
        <v>145492.9</v>
      </c>
      <c r="H398" s="741">
        <v>1</v>
      </c>
      <c r="I398" s="741">
        <v>10392.35</v>
      </c>
      <c r="J398" s="741">
        <v>14</v>
      </c>
      <c r="K398" s="741">
        <v>145492.9</v>
      </c>
      <c r="L398" s="741">
        <v>1</v>
      </c>
      <c r="M398" s="741">
        <v>10392.35</v>
      </c>
      <c r="N398" s="741"/>
      <c r="O398" s="741"/>
      <c r="P398" s="754"/>
      <c r="Q398" s="742"/>
    </row>
    <row r="399" spans="1:17" ht="14.4" customHeight="1" x14ac:dyDescent="0.3">
      <c r="A399" s="737" t="s">
        <v>560</v>
      </c>
      <c r="B399" s="738" t="s">
        <v>4143</v>
      </c>
      <c r="C399" s="738" t="s">
        <v>4149</v>
      </c>
      <c r="D399" s="738" t="s">
        <v>4620</v>
      </c>
      <c r="E399" s="738" t="s">
        <v>4621</v>
      </c>
      <c r="F399" s="741">
        <v>16.3</v>
      </c>
      <c r="G399" s="741">
        <v>61465.81</v>
      </c>
      <c r="H399" s="741">
        <v>6.7260651423381415</v>
      </c>
      <c r="I399" s="741">
        <v>3770.9085889570547</v>
      </c>
      <c r="J399" s="741">
        <v>2.8</v>
      </c>
      <c r="K399" s="741">
        <v>9138.4500000000007</v>
      </c>
      <c r="L399" s="741">
        <v>1</v>
      </c>
      <c r="M399" s="741">
        <v>3263.7321428571431</v>
      </c>
      <c r="N399" s="741">
        <v>3.6</v>
      </c>
      <c r="O399" s="741">
        <v>11749.49</v>
      </c>
      <c r="P399" s="754">
        <v>1.2857202260777265</v>
      </c>
      <c r="Q399" s="742">
        <v>3263.7472222222223</v>
      </c>
    </row>
    <row r="400" spans="1:17" ht="14.4" customHeight="1" x14ac:dyDescent="0.3">
      <c r="A400" s="737" t="s">
        <v>560</v>
      </c>
      <c r="B400" s="738" t="s">
        <v>4143</v>
      </c>
      <c r="C400" s="738" t="s">
        <v>4149</v>
      </c>
      <c r="D400" s="738" t="s">
        <v>4622</v>
      </c>
      <c r="E400" s="738" t="s">
        <v>4623</v>
      </c>
      <c r="F400" s="741"/>
      <c r="G400" s="741"/>
      <c r="H400" s="741"/>
      <c r="I400" s="741"/>
      <c r="J400" s="741"/>
      <c r="K400" s="741"/>
      <c r="L400" s="741"/>
      <c r="M400" s="741"/>
      <c r="N400" s="741">
        <v>2</v>
      </c>
      <c r="O400" s="741">
        <v>6345.56</v>
      </c>
      <c r="P400" s="754"/>
      <c r="Q400" s="742">
        <v>3172.78</v>
      </c>
    </row>
    <row r="401" spans="1:17" ht="14.4" customHeight="1" x14ac:dyDescent="0.3">
      <c r="A401" s="737" t="s">
        <v>560</v>
      </c>
      <c r="B401" s="738" t="s">
        <v>4143</v>
      </c>
      <c r="C401" s="738" t="s">
        <v>4149</v>
      </c>
      <c r="D401" s="738" t="s">
        <v>4624</v>
      </c>
      <c r="E401" s="738" t="s">
        <v>4625</v>
      </c>
      <c r="F401" s="741"/>
      <c r="G401" s="741"/>
      <c r="H401" s="741"/>
      <c r="I401" s="741"/>
      <c r="J401" s="741">
        <v>0.6</v>
      </c>
      <c r="K401" s="741">
        <v>687.02</v>
      </c>
      <c r="L401" s="741">
        <v>1</v>
      </c>
      <c r="M401" s="741">
        <v>1145.0333333333333</v>
      </c>
      <c r="N401" s="741">
        <v>0.3</v>
      </c>
      <c r="O401" s="741">
        <v>240.24</v>
      </c>
      <c r="P401" s="754">
        <v>0.34968414311082652</v>
      </c>
      <c r="Q401" s="742">
        <v>800.80000000000007</v>
      </c>
    </row>
    <row r="402" spans="1:17" ht="14.4" customHeight="1" x14ac:dyDescent="0.3">
      <c r="A402" s="737" t="s">
        <v>560</v>
      </c>
      <c r="B402" s="738" t="s">
        <v>4143</v>
      </c>
      <c r="C402" s="738" t="s">
        <v>4149</v>
      </c>
      <c r="D402" s="738" t="s">
        <v>4626</v>
      </c>
      <c r="E402" s="738" t="s">
        <v>4627</v>
      </c>
      <c r="F402" s="741">
        <v>1.1000000000000001</v>
      </c>
      <c r="G402" s="741">
        <v>4130.72</v>
      </c>
      <c r="H402" s="741">
        <v>2.1093935912166475</v>
      </c>
      <c r="I402" s="741">
        <v>3755.2</v>
      </c>
      <c r="J402" s="741">
        <v>0.6</v>
      </c>
      <c r="K402" s="741">
        <v>1958.25</v>
      </c>
      <c r="L402" s="741">
        <v>1</v>
      </c>
      <c r="M402" s="741">
        <v>3263.75</v>
      </c>
      <c r="N402" s="741"/>
      <c r="O402" s="741"/>
      <c r="P402" s="754"/>
      <c r="Q402" s="742"/>
    </row>
    <row r="403" spans="1:17" ht="14.4" customHeight="1" x14ac:dyDescent="0.3">
      <c r="A403" s="737" t="s">
        <v>560</v>
      </c>
      <c r="B403" s="738" t="s">
        <v>4143</v>
      </c>
      <c r="C403" s="738" t="s">
        <v>4149</v>
      </c>
      <c r="D403" s="738" t="s">
        <v>4628</v>
      </c>
      <c r="E403" s="738" t="s">
        <v>2095</v>
      </c>
      <c r="F403" s="741"/>
      <c r="G403" s="741"/>
      <c r="H403" s="741"/>
      <c r="I403" s="741"/>
      <c r="J403" s="741"/>
      <c r="K403" s="741"/>
      <c r="L403" s="741"/>
      <c r="M403" s="741"/>
      <c r="N403" s="741">
        <v>4</v>
      </c>
      <c r="O403" s="741">
        <v>602.91999999999996</v>
      </c>
      <c r="P403" s="754"/>
      <c r="Q403" s="742">
        <v>150.72999999999999</v>
      </c>
    </row>
    <row r="404" spans="1:17" ht="14.4" customHeight="1" x14ac:dyDescent="0.3">
      <c r="A404" s="737" t="s">
        <v>560</v>
      </c>
      <c r="B404" s="738" t="s">
        <v>4143</v>
      </c>
      <c r="C404" s="738" t="s">
        <v>4149</v>
      </c>
      <c r="D404" s="738" t="s">
        <v>4629</v>
      </c>
      <c r="E404" s="738" t="s">
        <v>4630</v>
      </c>
      <c r="F404" s="741"/>
      <c r="G404" s="741"/>
      <c r="H404" s="741"/>
      <c r="I404" s="741"/>
      <c r="J404" s="741"/>
      <c r="K404" s="741"/>
      <c r="L404" s="741"/>
      <c r="M404" s="741"/>
      <c r="N404" s="741">
        <v>0.1</v>
      </c>
      <c r="O404" s="741">
        <v>33.14</v>
      </c>
      <c r="P404" s="754"/>
      <c r="Q404" s="742">
        <v>331.4</v>
      </c>
    </row>
    <row r="405" spans="1:17" ht="14.4" customHeight="1" x14ac:dyDescent="0.3">
      <c r="A405" s="737" t="s">
        <v>560</v>
      </c>
      <c r="B405" s="738" t="s">
        <v>4143</v>
      </c>
      <c r="C405" s="738" t="s">
        <v>4149</v>
      </c>
      <c r="D405" s="738" t="s">
        <v>4631</v>
      </c>
      <c r="E405" s="738" t="s">
        <v>4632</v>
      </c>
      <c r="F405" s="741"/>
      <c r="G405" s="741"/>
      <c r="H405" s="741"/>
      <c r="I405" s="741"/>
      <c r="J405" s="741">
        <v>1.1000000000000001</v>
      </c>
      <c r="K405" s="741">
        <v>12423.23</v>
      </c>
      <c r="L405" s="741">
        <v>1</v>
      </c>
      <c r="M405" s="741">
        <v>11293.845454545453</v>
      </c>
      <c r="N405" s="741"/>
      <c r="O405" s="741"/>
      <c r="P405" s="754"/>
      <c r="Q405" s="742"/>
    </row>
    <row r="406" spans="1:17" ht="14.4" customHeight="1" x14ac:dyDescent="0.3">
      <c r="A406" s="737" t="s">
        <v>560</v>
      </c>
      <c r="B406" s="738" t="s">
        <v>4143</v>
      </c>
      <c r="C406" s="738" t="s">
        <v>4149</v>
      </c>
      <c r="D406" s="738" t="s">
        <v>4633</v>
      </c>
      <c r="E406" s="738" t="s">
        <v>1560</v>
      </c>
      <c r="F406" s="741">
        <v>4</v>
      </c>
      <c r="G406" s="741">
        <v>45175.48</v>
      </c>
      <c r="H406" s="741">
        <v>1.666669618125499</v>
      </c>
      <c r="I406" s="741">
        <v>11293.87</v>
      </c>
      <c r="J406" s="741">
        <v>2.4</v>
      </c>
      <c r="K406" s="741">
        <v>27105.24</v>
      </c>
      <c r="L406" s="741">
        <v>1</v>
      </c>
      <c r="M406" s="741">
        <v>11293.85</v>
      </c>
      <c r="N406" s="741"/>
      <c r="O406" s="741"/>
      <c r="P406" s="754"/>
      <c r="Q406" s="742"/>
    </row>
    <row r="407" spans="1:17" ht="14.4" customHeight="1" x14ac:dyDescent="0.3">
      <c r="A407" s="737" t="s">
        <v>560</v>
      </c>
      <c r="B407" s="738" t="s">
        <v>4143</v>
      </c>
      <c r="C407" s="738" t="s">
        <v>4149</v>
      </c>
      <c r="D407" s="738" t="s">
        <v>4634</v>
      </c>
      <c r="E407" s="738" t="s">
        <v>4539</v>
      </c>
      <c r="F407" s="741"/>
      <c r="G407" s="741"/>
      <c r="H407" s="741"/>
      <c r="I407" s="741"/>
      <c r="J407" s="741">
        <v>2</v>
      </c>
      <c r="K407" s="741">
        <v>11420.86</v>
      </c>
      <c r="L407" s="741">
        <v>1</v>
      </c>
      <c r="M407" s="741">
        <v>5710.43</v>
      </c>
      <c r="N407" s="741"/>
      <c r="O407" s="741"/>
      <c r="P407" s="754"/>
      <c r="Q407" s="742"/>
    </row>
    <row r="408" spans="1:17" ht="14.4" customHeight="1" x14ac:dyDescent="0.3">
      <c r="A408" s="737" t="s">
        <v>560</v>
      </c>
      <c r="B408" s="738" t="s">
        <v>4143</v>
      </c>
      <c r="C408" s="738" t="s">
        <v>4149</v>
      </c>
      <c r="D408" s="738" t="s">
        <v>4635</v>
      </c>
      <c r="E408" s="738" t="s">
        <v>2089</v>
      </c>
      <c r="F408" s="741"/>
      <c r="G408" s="741"/>
      <c r="H408" s="741"/>
      <c r="I408" s="741"/>
      <c r="J408" s="741">
        <v>48.5</v>
      </c>
      <c r="K408" s="741">
        <v>158291.47999999998</v>
      </c>
      <c r="L408" s="741">
        <v>1</v>
      </c>
      <c r="M408" s="741">
        <v>3263.7418556701027</v>
      </c>
      <c r="N408" s="741">
        <v>46.9</v>
      </c>
      <c r="O408" s="741">
        <v>153069.47999999998</v>
      </c>
      <c r="P408" s="754">
        <v>0.96701022695599281</v>
      </c>
      <c r="Q408" s="742">
        <v>3263.7415778251598</v>
      </c>
    </row>
    <row r="409" spans="1:17" ht="14.4" customHeight="1" x14ac:dyDescent="0.3">
      <c r="A409" s="737" t="s">
        <v>560</v>
      </c>
      <c r="B409" s="738" t="s">
        <v>4143</v>
      </c>
      <c r="C409" s="738" t="s">
        <v>4636</v>
      </c>
      <c r="D409" s="738" t="s">
        <v>4637</v>
      </c>
      <c r="E409" s="738" t="s">
        <v>4638</v>
      </c>
      <c r="F409" s="741"/>
      <c r="G409" s="741"/>
      <c r="H409" s="741"/>
      <c r="I409" s="741"/>
      <c r="J409" s="741">
        <v>1</v>
      </c>
      <c r="K409" s="741">
        <v>1303.42</v>
      </c>
      <c r="L409" s="741">
        <v>1</v>
      </c>
      <c r="M409" s="741">
        <v>1303.42</v>
      </c>
      <c r="N409" s="741"/>
      <c r="O409" s="741"/>
      <c r="P409" s="754"/>
      <c r="Q409" s="742"/>
    </row>
    <row r="410" spans="1:17" ht="14.4" customHeight="1" x14ac:dyDescent="0.3">
      <c r="A410" s="737" t="s">
        <v>560</v>
      </c>
      <c r="B410" s="738" t="s">
        <v>4143</v>
      </c>
      <c r="C410" s="738" t="s">
        <v>4636</v>
      </c>
      <c r="D410" s="738" t="s">
        <v>4639</v>
      </c>
      <c r="E410" s="738" t="s">
        <v>4640</v>
      </c>
      <c r="F410" s="741">
        <v>142</v>
      </c>
      <c r="G410" s="741">
        <v>264912.36</v>
      </c>
      <c r="H410" s="741">
        <v>0.89313710272424796</v>
      </c>
      <c r="I410" s="741">
        <v>1865.58</v>
      </c>
      <c r="J410" s="741">
        <v>148</v>
      </c>
      <c r="K410" s="741">
        <v>296608.83999999997</v>
      </c>
      <c r="L410" s="741">
        <v>1</v>
      </c>
      <c r="M410" s="741">
        <v>2004.1137837837837</v>
      </c>
      <c r="N410" s="741">
        <v>182</v>
      </c>
      <c r="O410" s="741">
        <v>391051.96</v>
      </c>
      <c r="P410" s="754">
        <v>1.3184096603459292</v>
      </c>
      <c r="Q410" s="742">
        <v>2148.6371428571429</v>
      </c>
    </row>
    <row r="411" spans="1:17" ht="14.4" customHeight="1" x14ac:dyDescent="0.3">
      <c r="A411" s="737" t="s">
        <v>560</v>
      </c>
      <c r="B411" s="738" t="s">
        <v>4143</v>
      </c>
      <c r="C411" s="738" t="s">
        <v>4636</v>
      </c>
      <c r="D411" s="738" t="s">
        <v>4641</v>
      </c>
      <c r="E411" s="738" t="s">
        <v>4642</v>
      </c>
      <c r="F411" s="741">
        <v>20</v>
      </c>
      <c r="G411" s="741">
        <v>54574.200000000004</v>
      </c>
      <c r="H411" s="741">
        <v>0.96395880501622722</v>
      </c>
      <c r="I411" s="741">
        <v>2728.71</v>
      </c>
      <c r="J411" s="741">
        <v>23</v>
      </c>
      <c r="K411" s="741">
        <v>56614.66</v>
      </c>
      <c r="L411" s="741">
        <v>1</v>
      </c>
      <c r="M411" s="741">
        <v>2461.5069565217391</v>
      </c>
      <c r="N411" s="741">
        <v>57</v>
      </c>
      <c r="O411" s="741">
        <v>149492.37</v>
      </c>
      <c r="P411" s="754">
        <v>2.6405240268156689</v>
      </c>
      <c r="Q411" s="742">
        <v>2622.673157894737</v>
      </c>
    </row>
    <row r="412" spans="1:17" ht="14.4" customHeight="1" x14ac:dyDescent="0.3">
      <c r="A412" s="737" t="s">
        <v>560</v>
      </c>
      <c r="B412" s="738" t="s">
        <v>4143</v>
      </c>
      <c r="C412" s="738" t="s">
        <v>4636</v>
      </c>
      <c r="D412" s="738" t="s">
        <v>4643</v>
      </c>
      <c r="E412" s="738" t="s">
        <v>4642</v>
      </c>
      <c r="F412" s="741"/>
      <c r="G412" s="741"/>
      <c r="H412" s="741"/>
      <c r="I412" s="741"/>
      <c r="J412" s="741">
        <v>1</v>
      </c>
      <c r="K412" s="741">
        <v>1471.63</v>
      </c>
      <c r="L412" s="741">
        <v>1</v>
      </c>
      <c r="M412" s="741">
        <v>1471.63</v>
      </c>
      <c r="N412" s="741">
        <v>4</v>
      </c>
      <c r="O412" s="741">
        <v>6263.7800000000007</v>
      </c>
      <c r="P412" s="754">
        <v>4.2563551979777525</v>
      </c>
      <c r="Q412" s="742">
        <v>1565.9450000000002</v>
      </c>
    </row>
    <row r="413" spans="1:17" ht="14.4" customHeight="1" x14ac:dyDescent="0.3">
      <c r="A413" s="737" t="s">
        <v>560</v>
      </c>
      <c r="B413" s="738" t="s">
        <v>4143</v>
      </c>
      <c r="C413" s="738" t="s">
        <v>4636</v>
      </c>
      <c r="D413" s="738" t="s">
        <v>4644</v>
      </c>
      <c r="E413" s="738" t="s">
        <v>4645</v>
      </c>
      <c r="F413" s="741"/>
      <c r="G413" s="741"/>
      <c r="H413" s="741"/>
      <c r="I413" s="741"/>
      <c r="J413" s="741">
        <v>2</v>
      </c>
      <c r="K413" s="741">
        <v>4004.96</v>
      </c>
      <c r="L413" s="741">
        <v>1</v>
      </c>
      <c r="M413" s="741">
        <v>2002.48</v>
      </c>
      <c r="N413" s="741">
        <v>9</v>
      </c>
      <c r="O413" s="741">
        <v>19436.13</v>
      </c>
      <c r="P413" s="754">
        <v>4.8530147616954977</v>
      </c>
      <c r="Q413" s="742">
        <v>2159.5700000000002</v>
      </c>
    </row>
    <row r="414" spans="1:17" ht="14.4" customHeight="1" x14ac:dyDescent="0.3">
      <c r="A414" s="737" t="s">
        <v>560</v>
      </c>
      <c r="B414" s="738" t="s">
        <v>4143</v>
      </c>
      <c r="C414" s="738" t="s">
        <v>4636</v>
      </c>
      <c r="D414" s="738" t="s">
        <v>4646</v>
      </c>
      <c r="E414" s="738" t="s">
        <v>4647</v>
      </c>
      <c r="F414" s="741">
        <v>4</v>
      </c>
      <c r="G414" s="741">
        <v>32297.440000000002</v>
      </c>
      <c r="H414" s="741">
        <v>0.35451631963573477</v>
      </c>
      <c r="I414" s="741">
        <v>8074.3600000000006</v>
      </c>
      <c r="J414" s="741">
        <v>11</v>
      </c>
      <c r="K414" s="741">
        <v>91102.829999999987</v>
      </c>
      <c r="L414" s="741">
        <v>1</v>
      </c>
      <c r="M414" s="741">
        <v>8282.0754545454529</v>
      </c>
      <c r="N414" s="741">
        <v>20</v>
      </c>
      <c r="O414" s="741">
        <v>178047.2</v>
      </c>
      <c r="P414" s="754">
        <v>1.9543542170973178</v>
      </c>
      <c r="Q414" s="742">
        <v>8902.36</v>
      </c>
    </row>
    <row r="415" spans="1:17" ht="14.4" customHeight="1" x14ac:dyDescent="0.3">
      <c r="A415" s="737" t="s">
        <v>560</v>
      </c>
      <c r="B415" s="738" t="s">
        <v>4143</v>
      </c>
      <c r="C415" s="738" t="s">
        <v>4636</v>
      </c>
      <c r="D415" s="738" t="s">
        <v>4648</v>
      </c>
      <c r="E415" s="738" t="s">
        <v>4649</v>
      </c>
      <c r="F415" s="741">
        <v>20</v>
      </c>
      <c r="G415" s="741">
        <v>193722</v>
      </c>
      <c r="H415" s="741">
        <v>1.086457258286226</v>
      </c>
      <c r="I415" s="741">
        <v>9686.1</v>
      </c>
      <c r="J415" s="741">
        <v>18</v>
      </c>
      <c r="K415" s="741">
        <v>178306.14</v>
      </c>
      <c r="L415" s="741">
        <v>1</v>
      </c>
      <c r="M415" s="741">
        <v>9905.8966666666674</v>
      </c>
      <c r="N415" s="741">
        <v>34</v>
      </c>
      <c r="O415" s="741">
        <v>349715.45999999996</v>
      </c>
      <c r="P415" s="754">
        <v>1.961320344885487</v>
      </c>
      <c r="Q415" s="742">
        <v>10285.748823529411</v>
      </c>
    </row>
    <row r="416" spans="1:17" ht="14.4" customHeight="1" x14ac:dyDescent="0.3">
      <c r="A416" s="737" t="s">
        <v>560</v>
      </c>
      <c r="B416" s="738" t="s">
        <v>4143</v>
      </c>
      <c r="C416" s="738" t="s">
        <v>4636</v>
      </c>
      <c r="D416" s="738" t="s">
        <v>4650</v>
      </c>
      <c r="E416" s="738" t="s">
        <v>4651</v>
      </c>
      <c r="F416" s="741">
        <v>118</v>
      </c>
      <c r="G416" s="741">
        <v>109217.26000000001</v>
      </c>
      <c r="H416" s="741">
        <v>0.76152658883588809</v>
      </c>
      <c r="I416" s="741">
        <v>925.57</v>
      </c>
      <c r="J416" s="741">
        <v>135</v>
      </c>
      <c r="K416" s="741">
        <v>143418.84</v>
      </c>
      <c r="L416" s="741">
        <v>1</v>
      </c>
      <c r="M416" s="741">
        <v>1062.3617777777777</v>
      </c>
      <c r="N416" s="741">
        <v>199</v>
      </c>
      <c r="O416" s="741">
        <v>238881.69</v>
      </c>
      <c r="P416" s="754">
        <v>1.6656228010211211</v>
      </c>
      <c r="Q416" s="742">
        <v>1200.4105025125627</v>
      </c>
    </row>
    <row r="417" spans="1:17" ht="14.4" customHeight="1" x14ac:dyDescent="0.3">
      <c r="A417" s="737" t="s">
        <v>560</v>
      </c>
      <c r="B417" s="738" t="s">
        <v>4143</v>
      </c>
      <c r="C417" s="738" t="s">
        <v>4636</v>
      </c>
      <c r="D417" s="738" t="s">
        <v>4652</v>
      </c>
      <c r="E417" s="738" t="s">
        <v>4653</v>
      </c>
      <c r="F417" s="741">
        <v>29</v>
      </c>
      <c r="G417" s="741">
        <v>6921.72</v>
      </c>
      <c r="H417" s="741">
        <v>1.5148282782301925</v>
      </c>
      <c r="I417" s="741">
        <v>238.68</v>
      </c>
      <c r="J417" s="741">
        <v>19</v>
      </c>
      <c r="K417" s="741">
        <v>4569.3099999999995</v>
      </c>
      <c r="L417" s="741">
        <v>1</v>
      </c>
      <c r="M417" s="741">
        <v>240.48999999999998</v>
      </c>
      <c r="N417" s="741">
        <v>52</v>
      </c>
      <c r="O417" s="741">
        <v>12771.72</v>
      </c>
      <c r="P417" s="754">
        <v>2.7951091083774138</v>
      </c>
      <c r="Q417" s="742">
        <v>245.60999999999999</v>
      </c>
    </row>
    <row r="418" spans="1:17" ht="14.4" customHeight="1" x14ac:dyDescent="0.3">
      <c r="A418" s="737" t="s">
        <v>560</v>
      </c>
      <c r="B418" s="738" t="s">
        <v>4143</v>
      </c>
      <c r="C418" s="738" t="s">
        <v>4636</v>
      </c>
      <c r="D418" s="738" t="s">
        <v>4654</v>
      </c>
      <c r="E418" s="738" t="s">
        <v>4655</v>
      </c>
      <c r="F418" s="741"/>
      <c r="G418" s="741"/>
      <c r="H418" s="741"/>
      <c r="I418" s="741"/>
      <c r="J418" s="741"/>
      <c r="K418" s="741"/>
      <c r="L418" s="741"/>
      <c r="M418" s="741"/>
      <c r="N418" s="741">
        <v>1</v>
      </c>
      <c r="O418" s="741">
        <v>2641.15</v>
      </c>
      <c r="P418" s="754"/>
      <c r="Q418" s="742">
        <v>2641.15</v>
      </c>
    </row>
    <row r="419" spans="1:17" ht="14.4" customHeight="1" x14ac:dyDescent="0.3">
      <c r="A419" s="737" t="s">
        <v>560</v>
      </c>
      <c r="B419" s="738" t="s">
        <v>4143</v>
      </c>
      <c r="C419" s="738" t="s">
        <v>4178</v>
      </c>
      <c r="D419" s="738" t="s">
        <v>4656</v>
      </c>
      <c r="E419" s="738" t="s">
        <v>4657</v>
      </c>
      <c r="F419" s="741"/>
      <c r="G419" s="741"/>
      <c r="H419" s="741"/>
      <c r="I419" s="741"/>
      <c r="J419" s="741"/>
      <c r="K419" s="741"/>
      <c r="L419" s="741"/>
      <c r="M419" s="741"/>
      <c r="N419" s="741">
        <v>9</v>
      </c>
      <c r="O419" s="741">
        <v>2969.82</v>
      </c>
      <c r="P419" s="754"/>
      <c r="Q419" s="742">
        <v>329.98</v>
      </c>
    </row>
    <row r="420" spans="1:17" ht="14.4" customHeight="1" x14ac:dyDescent="0.3">
      <c r="A420" s="737" t="s">
        <v>560</v>
      </c>
      <c r="B420" s="738" t="s">
        <v>4143</v>
      </c>
      <c r="C420" s="738" t="s">
        <v>4178</v>
      </c>
      <c r="D420" s="738" t="s">
        <v>4658</v>
      </c>
      <c r="E420" s="738" t="s">
        <v>4657</v>
      </c>
      <c r="F420" s="741"/>
      <c r="G420" s="741"/>
      <c r="H420" s="741"/>
      <c r="I420" s="741"/>
      <c r="J420" s="741"/>
      <c r="K420" s="741"/>
      <c r="L420" s="741"/>
      <c r="M420" s="741"/>
      <c r="N420" s="741">
        <v>8</v>
      </c>
      <c r="O420" s="741">
        <v>3467.28</v>
      </c>
      <c r="P420" s="754"/>
      <c r="Q420" s="742">
        <v>433.41</v>
      </c>
    </row>
    <row r="421" spans="1:17" ht="14.4" customHeight="1" x14ac:dyDescent="0.3">
      <c r="A421" s="737" t="s">
        <v>560</v>
      </c>
      <c r="B421" s="738" t="s">
        <v>4143</v>
      </c>
      <c r="C421" s="738" t="s">
        <v>4178</v>
      </c>
      <c r="D421" s="738" t="s">
        <v>4659</v>
      </c>
      <c r="E421" s="738" t="s">
        <v>4660</v>
      </c>
      <c r="F421" s="741"/>
      <c r="G421" s="741"/>
      <c r="H421" s="741"/>
      <c r="I421" s="741"/>
      <c r="J421" s="741"/>
      <c r="K421" s="741"/>
      <c r="L421" s="741"/>
      <c r="M421" s="741"/>
      <c r="N421" s="741">
        <v>0.1</v>
      </c>
      <c r="O421" s="741">
        <v>126.58</v>
      </c>
      <c r="P421" s="754"/>
      <c r="Q421" s="742">
        <v>1265.8</v>
      </c>
    </row>
    <row r="422" spans="1:17" ht="14.4" customHeight="1" x14ac:dyDescent="0.3">
      <c r="A422" s="737" t="s">
        <v>560</v>
      </c>
      <c r="B422" s="738" t="s">
        <v>4143</v>
      </c>
      <c r="C422" s="738" t="s">
        <v>4178</v>
      </c>
      <c r="D422" s="738" t="s">
        <v>4661</v>
      </c>
      <c r="E422" s="738" t="s">
        <v>4662</v>
      </c>
      <c r="F422" s="741">
        <v>1.2</v>
      </c>
      <c r="G422" s="741">
        <v>1155.33</v>
      </c>
      <c r="H422" s="741"/>
      <c r="I422" s="741">
        <v>962.77499999999998</v>
      </c>
      <c r="J422" s="741"/>
      <c r="K422" s="741"/>
      <c r="L422" s="741"/>
      <c r="M422" s="741"/>
      <c r="N422" s="741"/>
      <c r="O422" s="741"/>
      <c r="P422" s="754"/>
      <c r="Q422" s="742"/>
    </row>
    <row r="423" spans="1:17" ht="14.4" customHeight="1" x14ac:dyDescent="0.3">
      <c r="A423" s="737" t="s">
        <v>560</v>
      </c>
      <c r="B423" s="738" t="s">
        <v>4143</v>
      </c>
      <c r="C423" s="738" t="s">
        <v>4178</v>
      </c>
      <c r="D423" s="738" t="s">
        <v>4663</v>
      </c>
      <c r="E423" s="738" t="s">
        <v>4664</v>
      </c>
      <c r="F423" s="741">
        <v>0</v>
      </c>
      <c r="G423" s="741">
        <v>0</v>
      </c>
      <c r="H423" s="741"/>
      <c r="I423" s="741"/>
      <c r="J423" s="741"/>
      <c r="K423" s="741"/>
      <c r="L423" s="741"/>
      <c r="M423" s="741"/>
      <c r="N423" s="741"/>
      <c r="O423" s="741"/>
      <c r="P423" s="754"/>
      <c r="Q423" s="742"/>
    </row>
    <row r="424" spans="1:17" ht="14.4" customHeight="1" x14ac:dyDescent="0.3">
      <c r="A424" s="737" t="s">
        <v>560</v>
      </c>
      <c r="B424" s="738" t="s">
        <v>4143</v>
      </c>
      <c r="C424" s="738" t="s">
        <v>4178</v>
      </c>
      <c r="D424" s="738" t="s">
        <v>4665</v>
      </c>
      <c r="E424" s="738" t="s">
        <v>4664</v>
      </c>
      <c r="F424" s="741">
        <v>3.2</v>
      </c>
      <c r="G424" s="741">
        <v>2014.68</v>
      </c>
      <c r="H424" s="741">
        <v>5.3335098215703924</v>
      </c>
      <c r="I424" s="741">
        <v>629.58749999999998</v>
      </c>
      <c r="J424" s="741">
        <v>0.6</v>
      </c>
      <c r="K424" s="741">
        <v>377.74</v>
      </c>
      <c r="L424" s="741">
        <v>1</v>
      </c>
      <c r="M424" s="741">
        <v>629.56666666666672</v>
      </c>
      <c r="N424" s="741">
        <v>2.5</v>
      </c>
      <c r="O424" s="741">
        <v>1573.97</v>
      </c>
      <c r="P424" s="754">
        <v>4.1668078572563134</v>
      </c>
      <c r="Q424" s="742">
        <v>629.58799999999997</v>
      </c>
    </row>
    <row r="425" spans="1:17" ht="14.4" customHeight="1" x14ac:dyDescent="0.3">
      <c r="A425" s="737" t="s">
        <v>560</v>
      </c>
      <c r="B425" s="738" t="s">
        <v>4143</v>
      </c>
      <c r="C425" s="738" t="s">
        <v>4178</v>
      </c>
      <c r="D425" s="738" t="s">
        <v>4666</v>
      </c>
      <c r="E425" s="738" t="s">
        <v>4667</v>
      </c>
      <c r="F425" s="741"/>
      <c r="G425" s="741"/>
      <c r="H425" s="741"/>
      <c r="I425" s="741"/>
      <c r="J425" s="741"/>
      <c r="K425" s="741"/>
      <c r="L425" s="741"/>
      <c r="M425" s="741"/>
      <c r="N425" s="741">
        <v>3</v>
      </c>
      <c r="O425" s="741">
        <v>3743.34</v>
      </c>
      <c r="P425" s="754"/>
      <c r="Q425" s="742">
        <v>1247.78</v>
      </c>
    </row>
    <row r="426" spans="1:17" ht="14.4" customHeight="1" x14ac:dyDescent="0.3">
      <c r="A426" s="737" t="s">
        <v>560</v>
      </c>
      <c r="B426" s="738" t="s">
        <v>4143</v>
      </c>
      <c r="C426" s="738" t="s">
        <v>4178</v>
      </c>
      <c r="D426" s="738" t="s">
        <v>4668</v>
      </c>
      <c r="E426" s="738" t="s">
        <v>4669</v>
      </c>
      <c r="F426" s="741"/>
      <c r="G426" s="741"/>
      <c r="H426" s="741"/>
      <c r="I426" s="741"/>
      <c r="J426" s="741">
        <v>1</v>
      </c>
      <c r="K426" s="741">
        <v>687</v>
      </c>
      <c r="L426" s="741">
        <v>1</v>
      </c>
      <c r="M426" s="741">
        <v>687</v>
      </c>
      <c r="N426" s="741">
        <v>2</v>
      </c>
      <c r="O426" s="741">
        <v>1374</v>
      </c>
      <c r="P426" s="754">
        <v>2</v>
      </c>
      <c r="Q426" s="742">
        <v>687</v>
      </c>
    </row>
    <row r="427" spans="1:17" ht="14.4" customHeight="1" x14ac:dyDescent="0.3">
      <c r="A427" s="737" t="s">
        <v>560</v>
      </c>
      <c r="B427" s="738" t="s">
        <v>4143</v>
      </c>
      <c r="C427" s="738" t="s">
        <v>4178</v>
      </c>
      <c r="D427" s="738" t="s">
        <v>4670</v>
      </c>
      <c r="E427" s="738" t="s">
        <v>4671</v>
      </c>
      <c r="F427" s="741">
        <v>4</v>
      </c>
      <c r="G427" s="741">
        <v>1998.12</v>
      </c>
      <c r="H427" s="741"/>
      <c r="I427" s="741">
        <v>499.53</v>
      </c>
      <c r="J427" s="741"/>
      <c r="K427" s="741"/>
      <c r="L427" s="741"/>
      <c r="M427" s="741"/>
      <c r="N427" s="741"/>
      <c r="O427" s="741"/>
      <c r="P427" s="754"/>
      <c r="Q427" s="742"/>
    </row>
    <row r="428" spans="1:17" ht="14.4" customHeight="1" x14ac:dyDescent="0.3">
      <c r="A428" s="737" t="s">
        <v>560</v>
      </c>
      <c r="B428" s="738" t="s">
        <v>4143</v>
      </c>
      <c r="C428" s="738" t="s">
        <v>4178</v>
      </c>
      <c r="D428" s="738" t="s">
        <v>4672</v>
      </c>
      <c r="E428" s="738" t="s">
        <v>4673</v>
      </c>
      <c r="F428" s="741">
        <v>1</v>
      </c>
      <c r="G428" s="741">
        <v>9657.8700000000008</v>
      </c>
      <c r="H428" s="741"/>
      <c r="I428" s="741">
        <v>9657.8700000000008</v>
      </c>
      <c r="J428" s="741"/>
      <c r="K428" s="741"/>
      <c r="L428" s="741"/>
      <c r="M428" s="741"/>
      <c r="N428" s="741"/>
      <c r="O428" s="741"/>
      <c r="P428" s="754"/>
      <c r="Q428" s="742"/>
    </row>
    <row r="429" spans="1:17" ht="14.4" customHeight="1" x14ac:dyDescent="0.3">
      <c r="A429" s="737" t="s">
        <v>560</v>
      </c>
      <c r="B429" s="738" t="s">
        <v>4143</v>
      </c>
      <c r="C429" s="738" t="s">
        <v>4178</v>
      </c>
      <c r="D429" s="738" t="s">
        <v>4674</v>
      </c>
      <c r="E429" s="738" t="s">
        <v>4675</v>
      </c>
      <c r="F429" s="741"/>
      <c r="G429" s="741"/>
      <c r="H429" s="741"/>
      <c r="I429" s="741"/>
      <c r="J429" s="741"/>
      <c r="K429" s="741"/>
      <c r="L429" s="741"/>
      <c r="M429" s="741"/>
      <c r="N429" s="741">
        <v>3</v>
      </c>
      <c r="O429" s="741">
        <v>207.06</v>
      </c>
      <c r="P429" s="754"/>
      <c r="Q429" s="742">
        <v>69.02</v>
      </c>
    </row>
    <row r="430" spans="1:17" ht="14.4" customHeight="1" x14ac:dyDescent="0.3">
      <c r="A430" s="737" t="s">
        <v>560</v>
      </c>
      <c r="B430" s="738" t="s">
        <v>4143</v>
      </c>
      <c r="C430" s="738" t="s">
        <v>4178</v>
      </c>
      <c r="D430" s="738" t="s">
        <v>4676</v>
      </c>
      <c r="E430" s="738" t="s">
        <v>4675</v>
      </c>
      <c r="F430" s="741"/>
      <c r="G430" s="741"/>
      <c r="H430" s="741"/>
      <c r="I430" s="741"/>
      <c r="J430" s="741"/>
      <c r="K430" s="741"/>
      <c r="L430" s="741"/>
      <c r="M430" s="741"/>
      <c r="N430" s="741">
        <v>1</v>
      </c>
      <c r="O430" s="741">
        <v>84.98</v>
      </c>
      <c r="P430" s="754"/>
      <c r="Q430" s="742">
        <v>84.98</v>
      </c>
    </row>
    <row r="431" spans="1:17" ht="14.4" customHeight="1" x14ac:dyDescent="0.3">
      <c r="A431" s="737" t="s">
        <v>560</v>
      </c>
      <c r="B431" s="738" t="s">
        <v>4143</v>
      </c>
      <c r="C431" s="738" t="s">
        <v>4178</v>
      </c>
      <c r="D431" s="738" t="s">
        <v>4677</v>
      </c>
      <c r="E431" s="738" t="s">
        <v>4678</v>
      </c>
      <c r="F431" s="741"/>
      <c r="G431" s="741"/>
      <c r="H431" s="741"/>
      <c r="I431" s="741"/>
      <c r="J431" s="741"/>
      <c r="K431" s="741"/>
      <c r="L431" s="741"/>
      <c r="M431" s="741"/>
      <c r="N431" s="741">
        <v>6</v>
      </c>
      <c r="O431" s="741">
        <v>1440</v>
      </c>
      <c r="P431" s="754"/>
      <c r="Q431" s="742">
        <v>240</v>
      </c>
    </row>
    <row r="432" spans="1:17" ht="14.4" customHeight="1" x14ac:dyDescent="0.3">
      <c r="A432" s="737" t="s">
        <v>560</v>
      </c>
      <c r="B432" s="738" t="s">
        <v>4143</v>
      </c>
      <c r="C432" s="738" t="s">
        <v>4178</v>
      </c>
      <c r="D432" s="738" t="s">
        <v>4679</v>
      </c>
      <c r="E432" s="738" t="s">
        <v>4678</v>
      </c>
      <c r="F432" s="741"/>
      <c r="G432" s="741"/>
      <c r="H432" s="741"/>
      <c r="I432" s="741"/>
      <c r="J432" s="741"/>
      <c r="K432" s="741"/>
      <c r="L432" s="741"/>
      <c r="M432" s="741"/>
      <c r="N432" s="741">
        <v>0.34</v>
      </c>
      <c r="O432" s="741">
        <v>413.44</v>
      </c>
      <c r="P432" s="754"/>
      <c r="Q432" s="742">
        <v>1216</v>
      </c>
    </row>
    <row r="433" spans="1:17" ht="14.4" customHeight="1" x14ac:dyDescent="0.3">
      <c r="A433" s="737" t="s">
        <v>560</v>
      </c>
      <c r="B433" s="738" t="s">
        <v>4143</v>
      </c>
      <c r="C433" s="738" t="s">
        <v>4178</v>
      </c>
      <c r="D433" s="738" t="s">
        <v>4680</v>
      </c>
      <c r="E433" s="738" t="s">
        <v>4681</v>
      </c>
      <c r="F433" s="741"/>
      <c r="G433" s="741"/>
      <c r="H433" s="741"/>
      <c r="I433" s="741"/>
      <c r="J433" s="741"/>
      <c r="K433" s="741"/>
      <c r="L433" s="741"/>
      <c r="M433" s="741"/>
      <c r="N433" s="741">
        <v>1</v>
      </c>
      <c r="O433" s="741">
        <v>6559.4</v>
      </c>
      <c r="P433" s="754"/>
      <c r="Q433" s="742">
        <v>6559.4</v>
      </c>
    </row>
    <row r="434" spans="1:17" ht="14.4" customHeight="1" x14ac:dyDescent="0.3">
      <c r="A434" s="737" t="s">
        <v>560</v>
      </c>
      <c r="B434" s="738" t="s">
        <v>4143</v>
      </c>
      <c r="C434" s="738" t="s">
        <v>4178</v>
      </c>
      <c r="D434" s="738" t="s">
        <v>4682</v>
      </c>
      <c r="E434" s="738" t="s">
        <v>4683</v>
      </c>
      <c r="F434" s="741"/>
      <c r="G434" s="741"/>
      <c r="H434" s="741"/>
      <c r="I434" s="741"/>
      <c r="J434" s="741"/>
      <c r="K434" s="741"/>
      <c r="L434" s="741"/>
      <c r="M434" s="741"/>
      <c r="N434" s="741">
        <v>1</v>
      </c>
      <c r="O434" s="741">
        <v>265.31</v>
      </c>
      <c r="P434" s="754"/>
      <c r="Q434" s="742">
        <v>265.31</v>
      </c>
    </row>
    <row r="435" spans="1:17" ht="14.4" customHeight="1" x14ac:dyDescent="0.3">
      <c r="A435" s="737" t="s">
        <v>560</v>
      </c>
      <c r="B435" s="738" t="s">
        <v>4143</v>
      </c>
      <c r="C435" s="738" t="s">
        <v>4178</v>
      </c>
      <c r="D435" s="738" t="s">
        <v>4684</v>
      </c>
      <c r="E435" s="738" t="s">
        <v>4675</v>
      </c>
      <c r="F435" s="741">
        <v>4</v>
      </c>
      <c r="G435" s="741">
        <v>485</v>
      </c>
      <c r="H435" s="741"/>
      <c r="I435" s="741">
        <v>121.25</v>
      </c>
      <c r="J435" s="741"/>
      <c r="K435" s="741"/>
      <c r="L435" s="741"/>
      <c r="M435" s="741"/>
      <c r="N435" s="741">
        <v>3</v>
      </c>
      <c r="O435" s="741">
        <v>363.75</v>
      </c>
      <c r="P435" s="754"/>
      <c r="Q435" s="742">
        <v>121.25</v>
      </c>
    </row>
    <row r="436" spans="1:17" ht="14.4" customHeight="1" x14ac:dyDescent="0.3">
      <c r="A436" s="737" t="s">
        <v>560</v>
      </c>
      <c r="B436" s="738" t="s">
        <v>4143</v>
      </c>
      <c r="C436" s="738" t="s">
        <v>4178</v>
      </c>
      <c r="D436" s="738" t="s">
        <v>4685</v>
      </c>
      <c r="E436" s="738" t="s">
        <v>4675</v>
      </c>
      <c r="F436" s="741"/>
      <c r="G436" s="741"/>
      <c r="H436" s="741"/>
      <c r="I436" s="741"/>
      <c r="J436" s="741"/>
      <c r="K436" s="741"/>
      <c r="L436" s="741"/>
      <c r="M436" s="741"/>
      <c r="N436" s="741">
        <v>3</v>
      </c>
      <c r="O436" s="741">
        <v>516.12</v>
      </c>
      <c r="P436" s="754"/>
      <c r="Q436" s="742">
        <v>172.04</v>
      </c>
    </row>
    <row r="437" spans="1:17" ht="14.4" customHeight="1" x14ac:dyDescent="0.3">
      <c r="A437" s="737" t="s">
        <v>560</v>
      </c>
      <c r="B437" s="738" t="s">
        <v>4143</v>
      </c>
      <c r="C437" s="738" t="s">
        <v>4178</v>
      </c>
      <c r="D437" s="738" t="s">
        <v>4686</v>
      </c>
      <c r="E437" s="738" t="s">
        <v>4687</v>
      </c>
      <c r="F437" s="741"/>
      <c r="G437" s="741"/>
      <c r="H437" s="741"/>
      <c r="I437" s="741"/>
      <c r="J437" s="741"/>
      <c r="K437" s="741"/>
      <c r="L437" s="741"/>
      <c r="M437" s="741"/>
      <c r="N437" s="741">
        <v>11</v>
      </c>
      <c r="O437" s="741">
        <v>13725.58</v>
      </c>
      <c r="P437" s="754"/>
      <c r="Q437" s="742">
        <v>1247.78</v>
      </c>
    </row>
    <row r="438" spans="1:17" ht="14.4" customHeight="1" x14ac:dyDescent="0.3">
      <c r="A438" s="737" t="s">
        <v>560</v>
      </c>
      <c r="B438" s="738" t="s">
        <v>4143</v>
      </c>
      <c r="C438" s="738" t="s">
        <v>4178</v>
      </c>
      <c r="D438" s="738" t="s">
        <v>4688</v>
      </c>
      <c r="E438" s="738" t="s">
        <v>4687</v>
      </c>
      <c r="F438" s="741"/>
      <c r="G438" s="741"/>
      <c r="H438" s="741"/>
      <c r="I438" s="741"/>
      <c r="J438" s="741"/>
      <c r="K438" s="741"/>
      <c r="L438" s="741"/>
      <c r="M438" s="741"/>
      <c r="N438" s="741">
        <v>4</v>
      </c>
      <c r="O438" s="741">
        <v>5687.56</v>
      </c>
      <c r="P438" s="754"/>
      <c r="Q438" s="742">
        <v>1421.89</v>
      </c>
    </row>
    <row r="439" spans="1:17" ht="14.4" customHeight="1" x14ac:dyDescent="0.3">
      <c r="A439" s="737" t="s">
        <v>560</v>
      </c>
      <c r="B439" s="738" t="s">
        <v>4143</v>
      </c>
      <c r="C439" s="738" t="s">
        <v>4178</v>
      </c>
      <c r="D439" s="738" t="s">
        <v>4689</v>
      </c>
      <c r="E439" s="738" t="s">
        <v>4687</v>
      </c>
      <c r="F439" s="741"/>
      <c r="G439" s="741"/>
      <c r="H439" s="741"/>
      <c r="I439" s="741"/>
      <c r="J439" s="741"/>
      <c r="K439" s="741"/>
      <c r="L439" s="741"/>
      <c r="M439" s="741"/>
      <c r="N439" s="741">
        <v>7</v>
      </c>
      <c r="O439" s="741">
        <v>11592.77</v>
      </c>
      <c r="P439" s="754"/>
      <c r="Q439" s="742">
        <v>1656.1100000000001</v>
      </c>
    </row>
    <row r="440" spans="1:17" ht="14.4" customHeight="1" x14ac:dyDescent="0.3">
      <c r="A440" s="737" t="s">
        <v>560</v>
      </c>
      <c r="B440" s="738" t="s">
        <v>4143</v>
      </c>
      <c r="C440" s="738" t="s">
        <v>4178</v>
      </c>
      <c r="D440" s="738" t="s">
        <v>4690</v>
      </c>
      <c r="E440" s="738" t="s">
        <v>4691</v>
      </c>
      <c r="F440" s="741">
        <v>1</v>
      </c>
      <c r="G440" s="741">
        <v>1419.82</v>
      </c>
      <c r="H440" s="741"/>
      <c r="I440" s="741">
        <v>1419.82</v>
      </c>
      <c r="J440" s="741"/>
      <c r="K440" s="741"/>
      <c r="L440" s="741"/>
      <c r="M440" s="741"/>
      <c r="N440" s="741"/>
      <c r="O440" s="741"/>
      <c r="P440" s="754"/>
      <c r="Q440" s="742"/>
    </row>
    <row r="441" spans="1:17" ht="14.4" customHeight="1" x14ac:dyDescent="0.3">
      <c r="A441" s="737" t="s">
        <v>560</v>
      </c>
      <c r="B441" s="738" t="s">
        <v>4143</v>
      </c>
      <c r="C441" s="738" t="s">
        <v>4178</v>
      </c>
      <c r="D441" s="738" t="s">
        <v>4692</v>
      </c>
      <c r="E441" s="738" t="s">
        <v>4691</v>
      </c>
      <c r="F441" s="741">
        <v>4</v>
      </c>
      <c r="G441" s="741">
        <v>6189.16</v>
      </c>
      <c r="H441" s="741"/>
      <c r="I441" s="741">
        <v>1547.29</v>
      </c>
      <c r="J441" s="741"/>
      <c r="K441" s="741"/>
      <c r="L441" s="741"/>
      <c r="M441" s="741"/>
      <c r="N441" s="741"/>
      <c r="O441" s="741"/>
      <c r="P441" s="754"/>
      <c r="Q441" s="742"/>
    </row>
    <row r="442" spans="1:17" ht="14.4" customHeight="1" x14ac:dyDescent="0.3">
      <c r="A442" s="737" t="s">
        <v>560</v>
      </c>
      <c r="B442" s="738" t="s">
        <v>4143</v>
      </c>
      <c r="C442" s="738" t="s">
        <v>4178</v>
      </c>
      <c r="D442" s="738" t="s">
        <v>4693</v>
      </c>
      <c r="E442" s="738" t="s">
        <v>4694</v>
      </c>
      <c r="F442" s="741"/>
      <c r="G442" s="741"/>
      <c r="H442" s="741"/>
      <c r="I442" s="741"/>
      <c r="J442" s="741"/>
      <c r="K442" s="741"/>
      <c r="L442" s="741"/>
      <c r="M442" s="741"/>
      <c r="N442" s="741">
        <v>12</v>
      </c>
      <c r="O442" s="741">
        <v>9471.48</v>
      </c>
      <c r="P442" s="754"/>
      <c r="Q442" s="742">
        <v>789.29</v>
      </c>
    </row>
    <row r="443" spans="1:17" ht="14.4" customHeight="1" x14ac:dyDescent="0.3">
      <c r="A443" s="737" t="s">
        <v>560</v>
      </c>
      <c r="B443" s="738" t="s">
        <v>4143</v>
      </c>
      <c r="C443" s="738" t="s">
        <v>4178</v>
      </c>
      <c r="D443" s="738" t="s">
        <v>4695</v>
      </c>
      <c r="E443" s="738" t="s">
        <v>4696</v>
      </c>
      <c r="F443" s="741"/>
      <c r="G443" s="741"/>
      <c r="H443" s="741"/>
      <c r="I443" s="741"/>
      <c r="J443" s="741"/>
      <c r="K443" s="741"/>
      <c r="L443" s="741"/>
      <c r="M443" s="741"/>
      <c r="N443" s="741">
        <v>1</v>
      </c>
      <c r="O443" s="741">
        <v>13282.04</v>
      </c>
      <c r="P443" s="754"/>
      <c r="Q443" s="742">
        <v>13282.04</v>
      </c>
    </row>
    <row r="444" spans="1:17" ht="14.4" customHeight="1" x14ac:dyDescent="0.3">
      <c r="A444" s="737" t="s">
        <v>560</v>
      </c>
      <c r="B444" s="738" t="s">
        <v>4143</v>
      </c>
      <c r="C444" s="738" t="s">
        <v>4178</v>
      </c>
      <c r="D444" s="738" t="s">
        <v>4697</v>
      </c>
      <c r="E444" s="738" t="s">
        <v>4698</v>
      </c>
      <c r="F444" s="741"/>
      <c r="G444" s="741"/>
      <c r="H444" s="741"/>
      <c r="I444" s="741"/>
      <c r="J444" s="741"/>
      <c r="K444" s="741"/>
      <c r="L444" s="741"/>
      <c r="M444" s="741"/>
      <c r="N444" s="741">
        <v>1</v>
      </c>
      <c r="O444" s="741">
        <v>595</v>
      </c>
      <c r="P444" s="754"/>
      <c r="Q444" s="742">
        <v>595</v>
      </c>
    </row>
    <row r="445" spans="1:17" ht="14.4" customHeight="1" x14ac:dyDescent="0.3">
      <c r="A445" s="737" t="s">
        <v>560</v>
      </c>
      <c r="B445" s="738" t="s">
        <v>4143</v>
      </c>
      <c r="C445" s="738" t="s">
        <v>4178</v>
      </c>
      <c r="D445" s="738" t="s">
        <v>4699</v>
      </c>
      <c r="E445" s="738" t="s">
        <v>4700</v>
      </c>
      <c r="F445" s="741"/>
      <c r="G445" s="741"/>
      <c r="H445" s="741"/>
      <c r="I445" s="741"/>
      <c r="J445" s="741">
        <v>1</v>
      </c>
      <c r="K445" s="741">
        <v>223.85</v>
      </c>
      <c r="L445" s="741">
        <v>1</v>
      </c>
      <c r="M445" s="741">
        <v>223.85</v>
      </c>
      <c r="N445" s="741">
        <v>1</v>
      </c>
      <c r="O445" s="741">
        <v>223.85</v>
      </c>
      <c r="P445" s="754">
        <v>1</v>
      </c>
      <c r="Q445" s="742">
        <v>223.85</v>
      </c>
    </row>
    <row r="446" spans="1:17" ht="14.4" customHeight="1" x14ac:dyDescent="0.3">
      <c r="A446" s="737" t="s">
        <v>560</v>
      </c>
      <c r="B446" s="738" t="s">
        <v>4143</v>
      </c>
      <c r="C446" s="738" t="s">
        <v>4178</v>
      </c>
      <c r="D446" s="738" t="s">
        <v>4701</v>
      </c>
      <c r="E446" s="738" t="s">
        <v>4702</v>
      </c>
      <c r="F446" s="741"/>
      <c r="G446" s="741"/>
      <c r="H446" s="741"/>
      <c r="I446" s="741"/>
      <c r="J446" s="741">
        <v>1</v>
      </c>
      <c r="K446" s="741">
        <v>10124.24</v>
      </c>
      <c r="L446" s="741">
        <v>1</v>
      </c>
      <c r="M446" s="741">
        <v>10124.24</v>
      </c>
      <c r="N446" s="741"/>
      <c r="O446" s="741"/>
      <c r="P446" s="754"/>
      <c r="Q446" s="742"/>
    </row>
    <row r="447" spans="1:17" ht="14.4" customHeight="1" x14ac:dyDescent="0.3">
      <c r="A447" s="737" t="s">
        <v>560</v>
      </c>
      <c r="B447" s="738" t="s">
        <v>4143</v>
      </c>
      <c r="C447" s="738" t="s">
        <v>4178</v>
      </c>
      <c r="D447" s="738" t="s">
        <v>4703</v>
      </c>
      <c r="E447" s="738" t="s">
        <v>4704</v>
      </c>
      <c r="F447" s="741"/>
      <c r="G447" s="741"/>
      <c r="H447" s="741"/>
      <c r="I447" s="741"/>
      <c r="J447" s="741"/>
      <c r="K447" s="741"/>
      <c r="L447" s="741"/>
      <c r="M447" s="741"/>
      <c r="N447" s="741">
        <v>2</v>
      </c>
      <c r="O447" s="741">
        <v>138457.98000000001</v>
      </c>
      <c r="P447" s="754"/>
      <c r="Q447" s="742">
        <v>69228.990000000005</v>
      </c>
    </row>
    <row r="448" spans="1:17" ht="14.4" customHeight="1" x14ac:dyDescent="0.3">
      <c r="A448" s="737" t="s">
        <v>560</v>
      </c>
      <c r="B448" s="738" t="s">
        <v>4143</v>
      </c>
      <c r="C448" s="738" t="s">
        <v>4178</v>
      </c>
      <c r="D448" s="738" t="s">
        <v>4705</v>
      </c>
      <c r="E448" s="738" t="s">
        <v>4706</v>
      </c>
      <c r="F448" s="741">
        <v>1</v>
      </c>
      <c r="G448" s="741">
        <v>361.69</v>
      </c>
      <c r="H448" s="741"/>
      <c r="I448" s="741">
        <v>361.69</v>
      </c>
      <c r="J448" s="741"/>
      <c r="K448" s="741"/>
      <c r="L448" s="741"/>
      <c r="M448" s="741"/>
      <c r="N448" s="741"/>
      <c r="O448" s="741"/>
      <c r="P448" s="754"/>
      <c r="Q448" s="742"/>
    </row>
    <row r="449" spans="1:17" ht="14.4" customHeight="1" x14ac:dyDescent="0.3">
      <c r="A449" s="737" t="s">
        <v>560</v>
      </c>
      <c r="B449" s="738" t="s">
        <v>4143</v>
      </c>
      <c r="C449" s="738" t="s">
        <v>4178</v>
      </c>
      <c r="D449" s="738" t="s">
        <v>4707</v>
      </c>
      <c r="E449" s="738" t="s">
        <v>4708</v>
      </c>
      <c r="F449" s="741"/>
      <c r="G449" s="741"/>
      <c r="H449" s="741"/>
      <c r="I449" s="741"/>
      <c r="J449" s="741"/>
      <c r="K449" s="741"/>
      <c r="L449" s="741"/>
      <c r="M449" s="741"/>
      <c r="N449" s="741">
        <v>2</v>
      </c>
      <c r="O449" s="741">
        <v>9236</v>
      </c>
      <c r="P449" s="754"/>
      <c r="Q449" s="742">
        <v>4618</v>
      </c>
    </row>
    <row r="450" spans="1:17" ht="14.4" customHeight="1" x14ac:dyDescent="0.3">
      <c r="A450" s="737" t="s">
        <v>560</v>
      </c>
      <c r="B450" s="738" t="s">
        <v>4143</v>
      </c>
      <c r="C450" s="738" t="s">
        <v>4178</v>
      </c>
      <c r="D450" s="738" t="s">
        <v>4709</v>
      </c>
      <c r="E450" s="738" t="s">
        <v>4710</v>
      </c>
      <c r="F450" s="741"/>
      <c r="G450" s="741"/>
      <c r="H450" s="741"/>
      <c r="I450" s="741"/>
      <c r="J450" s="741"/>
      <c r="K450" s="741"/>
      <c r="L450" s="741"/>
      <c r="M450" s="741"/>
      <c r="N450" s="741">
        <v>2</v>
      </c>
      <c r="O450" s="741">
        <v>9352</v>
      </c>
      <c r="P450" s="754"/>
      <c r="Q450" s="742">
        <v>4676</v>
      </c>
    </row>
    <row r="451" spans="1:17" ht="14.4" customHeight="1" x14ac:dyDescent="0.3">
      <c r="A451" s="737" t="s">
        <v>560</v>
      </c>
      <c r="B451" s="738" t="s">
        <v>4143</v>
      </c>
      <c r="C451" s="738" t="s">
        <v>4178</v>
      </c>
      <c r="D451" s="738" t="s">
        <v>4711</v>
      </c>
      <c r="E451" s="738" t="s">
        <v>4712</v>
      </c>
      <c r="F451" s="741"/>
      <c r="G451" s="741"/>
      <c r="H451" s="741"/>
      <c r="I451" s="741"/>
      <c r="J451" s="741"/>
      <c r="K451" s="741"/>
      <c r="L451" s="741"/>
      <c r="M451" s="741"/>
      <c r="N451" s="741">
        <v>12</v>
      </c>
      <c r="O451" s="741">
        <v>7104</v>
      </c>
      <c r="P451" s="754"/>
      <c r="Q451" s="742">
        <v>592</v>
      </c>
    </row>
    <row r="452" spans="1:17" ht="14.4" customHeight="1" x14ac:dyDescent="0.3">
      <c r="A452" s="737" t="s">
        <v>560</v>
      </c>
      <c r="B452" s="738" t="s">
        <v>4143</v>
      </c>
      <c r="C452" s="738" t="s">
        <v>4178</v>
      </c>
      <c r="D452" s="738" t="s">
        <v>4713</v>
      </c>
      <c r="E452" s="738" t="s">
        <v>4714</v>
      </c>
      <c r="F452" s="741"/>
      <c r="G452" s="741"/>
      <c r="H452" s="741"/>
      <c r="I452" s="741"/>
      <c r="J452" s="741">
        <v>1</v>
      </c>
      <c r="K452" s="741">
        <v>5918.67</v>
      </c>
      <c r="L452" s="741">
        <v>1</v>
      </c>
      <c r="M452" s="741">
        <v>5918.67</v>
      </c>
      <c r="N452" s="741"/>
      <c r="O452" s="741"/>
      <c r="P452" s="754"/>
      <c r="Q452" s="742"/>
    </row>
    <row r="453" spans="1:17" ht="14.4" customHeight="1" x14ac:dyDescent="0.3">
      <c r="A453" s="737" t="s">
        <v>560</v>
      </c>
      <c r="B453" s="738" t="s">
        <v>4143</v>
      </c>
      <c r="C453" s="738" t="s">
        <v>4178</v>
      </c>
      <c r="D453" s="738" t="s">
        <v>4715</v>
      </c>
      <c r="E453" s="738" t="s">
        <v>4714</v>
      </c>
      <c r="F453" s="741"/>
      <c r="G453" s="741"/>
      <c r="H453" s="741"/>
      <c r="I453" s="741"/>
      <c r="J453" s="741">
        <v>4</v>
      </c>
      <c r="K453" s="741">
        <v>11549.24</v>
      </c>
      <c r="L453" s="741">
        <v>1</v>
      </c>
      <c r="M453" s="741">
        <v>2887.31</v>
      </c>
      <c r="N453" s="741"/>
      <c r="O453" s="741"/>
      <c r="P453" s="754"/>
      <c r="Q453" s="742"/>
    </row>
    <row r="454" spans="1:17" ht="14.4" customHeight="1" x14ac:dyDescent="0.3">
      <c r="A454" s="737" t="s">
        <v>560</v>
      </c>
      <c r="B454" s="738" t="s">
        <v>4143</v>
      </c>
      <c r="C454" s="738" t="s">
        <v>4178</v>
      </c>
      <c r="D454" s="738" t="s">
        <v>4716</v>
      </c>
      <c r="E454" s="738" t="s">
        <v>4717</v>
      </c>
      <c r="F454" s="741">
        <v>1</v>
      </c>
      <c r="G454" s="741">
        <v>852.31</v>
      </c>
      <c r="H454" s="741"/>
      <c r="I454" s="741">
        <v>852.31</v>
      </c>
      <c r="J454" s="741"/>
      <c r="K454" s="741"/>
      <c r="L454" s="741"/>
      <c r="M454" s="741"/>
      <c r="N454" s="741">
        <v>1</v>
      </c>
      <c r="O454" s="741">
        <v>852.31</v>
      </c>
      <c r="P454" s="754"/>
      <c r="Q454" s="742">
        <v>852.31</v>
      </c>
    </row>
    <row r="455" spans="1:17" ht="14.4" customHeight="1" x14ac:dyDescent="0.3">
      <c r="A455" s="737" t="s">
        <v>560</v>
      </c>
      <c r="B455" s="738" t="s">
        <v>4143</v>
      </c>
      <c r="C455" s="738" t="s">
        <v>4178</v>
      </c>
      <c r="D455" s="738" t="s">
        <v>4718</v>
      </c>
      <c r="E455" s="738" t="s">
        <v>4719</v>
      </c>
      <c r="F455" s="741"/>
      <c r="G455" s="741"/>
      <c r="H455" s="741"/>
      <c r="I455" s="741"/>
      <c r="J455" s="741">
        <v>2</v>
      </c>
      <c r="K455" s="741">
        <v>4907.6000000000004</v>
      </c>
      <c r="L455" s="741">
        <v>1</v>
      </c>
      <c r="M455" s="741">
        <v>2453.8000000000002</v>
      </c>
      <c r="N455" s="741"/>
      <c r="O455" s="741"/>
      <c r="P455" s="754"/>
      <c r="Q455" s="742"/>
    </row>
    <row r="456" spans="1:17" ht="14.4" customHeight="1" x14ac:dyDescent="0.3">
      <c r="A456" s="737" t="s">
        <v>560</v>
      </c>
      <c r="B456" s="738" t="s">
        <v>4143</v>
      </c>
      <c r="C456" s="738" t="s">
        <v>4178</v>
      </c>
      <c r="D456" s="738" t="s">
        <v>4720</v>
      </c>
      <c r="E456" s="738" t="s">
        <v>4719</v>
      </c>
      <c r="F456" s="741"/>
      <c r="G456" s="741"/>
      <c r="H456" s="741"/>
      <c r="I456" s="741"/>
      <c r="J456" s="741">
        <v>0.1</v>
      </c>
      <c r="K456" s="741">
        <v>70.36</v>
      </c>
      <c r="L456" s="741">
        <v>1</v>
      </c>
      <c r="M456" s="741">
        <v>703.59999999999991</v>
      </c>
      <c r="N456" s="741"/>
      <c r="O456" s="741"/>
      <c r="P456" s="754"/>
      <c r="Q456" s="742"/>
    </row>
    <row r="457" spans="1:17" ht="14.4" customHeight="1" x14ac:dyDescent="0.3">
      <c r="A457" s="737" t="s">
        <v>560</v>
      </c>
      <c r="B457" s="738" t="s">
        <v>4143</v>
      </c>
      <c r="C457" s="738" t="s">
        <v>4178</v>
      </c>
      <c r="D457" s="738" t="s">
        <v>4721</v>
      </c>
      <c r="E457" s="738" t="s">
        <v>4719</v>
      </c>
      <c r="F457" s="741"/>
      <c r="G457" s="741"/>
      <c r="H457" s="741"/>
      <c r="I457" s="741"/>
      <c r="J457" s="741">
        <v>0.4</v>
      </c>
      <c r="K457" s="741">
        <v>615.6</v>
      </c>
      <c r="L457" s="741">
        <v>1</v>
      </c>
      <c r="M457" s="741">
        <v>1539</v>
      </c>
      <c r="N457" s="741"/>
      <c r="O457" s="741"/>
      <c r="P457" s="754"/>
      <c r="Q457" s="742"/>
    </row>
    <row r="458" spans="1:17" ht="14.4" customHeight="1" x14ac:dyDescent="0.3">
      <c r="A458" s="737" t="s">
        <v>560</v>
      </c>
      <c r="B458" s="738" t="s">
        <v>4143</v>
      </c>
      <c r="C458" s="738" t="s">
        <v>4178</v>
      </c>
      <c r="D458" s="738" t="s">
        <v>4722</v>
      </c>
      <c r="E458" s="738" t="s">
        <v>4719</v>
      </c>
      <c r="F458" s="741"/>
      <c r="G458" s="741"/>
      <c r="H458" s="741"/>
      <c r="I458" s="741"/>
      <c r="J458" s="741">
        <v>0.2</v>
      </c>
      <c r="K458" s="741">
        <v>354.62</v>
      </c>
      <c r="L458" s="741">
        <v>1</v>
      </c>
      <c r="M458" s="741">
        <v>1773.1</v>
      </c>
      <c r="N458" s="741"/>
      <c r="O458" s="741"/>
      <c r="P458" s="754"/>
      <c r="Q458" s="742"/>
    </row>
    <row r="459" spans="1:17" ht="14.4" customHeight="1" x14ac:dyDescent="0.3">
      <c r="A459" s="737" t="s">
        <v>560</v>
      </c>
      <c r="B459" s="738" t="s">
        <v>4143</v>
      </c>
      <c r="C459" s="738" t="s">
        <v>4178</v>
      </c>
      <c r="D459" s="738" t="s">
        <v>4723</v>
      </c>
      <c r="E459" s="738" t="s">
        <v>4724</v>
      </c>
      <c r="F459" s="741">
        <v>2.1</v>
      </c>
      <c r="G459" s="741">
        <v>529.27</v>
      </c>
      <c r="H459" s="741">
        <v>3.5002314661728717</v>
      </c>
      <c r="I459" s="741">
        <v>252.0333333333333</v>
      </c>
      <c r="J459" s="741">
        <v>0.6</v>
      </c>
      <c r="K459" s="741">
        <v>151.21</v>
      </c>
      <c r="L459" s="741">
        <v>1</v>
      </c>
      <c r="M459" s="741">
        <v>252.01666666666668</v>
      </c>
      <c r="N459" s="741">
        <v>1.4</v>
      </c>
      <c r="O459" s="741">
        <v>352.84</v>
      </c>
      <c r="P459" s="754">
        <v>2.3334435553204149</v>
      </c>
      <c r="Q459" s="742">
        <v>252.02857142857144</v>
      </c>
    </row>
    <row r="460" spans="1:17" ht="14.4" customHeight="1" x14ac:dyDescent="0.3">
      <c r="A460" s="737" t="s">
        <v>560</v>
      </c>
      <c r="B460" s="738" t="s">
        <v>4143</v>
      </c>
      <c r="C460" s="738" t="s">
        <v>4178</v>
      </c>
      <c r="D460" s="738" t="s">
        <v>4725</v>
      </c>
      <c r="E460" s="738" t="s">
        <v>4724</v>
      </c>
      <c r="F460" s="741">
        <v>4</v>
      </c>
      <c r="G460" s="741">
        <v>2188.8000000000002</v>
      </c>
      <c r="H460" s="741"/>
      <c r="I460" s="741">
        <v>547.20000000000005</v>
      </c>
      <c r="J460" s="741"/>
      <c r="K460" s="741"/>
      <c r="L460" s="741"/>
      <c r="M460" s="741"/>
      <c r="N460" s="741"/>
      <c r="O460" s="741"/>
      <c r="P460" s="754"/>
      <c r="Q460" s="742"/>
    </row>
    <row r="461" spans="1:17" ht="14.4" customHeight="1" x14ac:dyDescent="0.3">
      <c r="A461" s="737" t="s">
        <v>560</v>
      </c>
      <c r="B461" s="738" t="s">
        <v>4143</v>
      </c>
      <c r="C461" s="738" t="s">
        <v>4178</v>
      </c>
      <c r="D461" s="738" t="s">
        <v>4726</v>
      </c>
      <c r="E461" s="738" t="s">
        <v>4724</v>
      </c>
      <c r="F461" s="741">
        <v>12</v>
      </c>
      <c r="G461" s="741">
        <v>22186.44</v>
      </c>
      <c r="H461" s="741">
        <v>3</v>
      </c>
      <c r="I461" s="741">
        <v>1848.87</v>
      </c>
      <c r="J461" s="741">
        <v>4</v>
      </c>
      <c r="K461" s="741">
        <v>7395.48</v>
      </c>
      <c r="L461" s="741">
        <v>1</v>
      </c>
      <c r="M461" s="741">
        <v>1848.87</v>
      </c>
      <c r="N461" s="741">
        <v>16</v>
      </c>
      <c r="O461" s="741">
        <v>29581.919999999998</v>
      </c>
      <c r="P461" s="754">
        <v>4</v>
      </c>
      <c r="Q461" s="742">
        <v>1848.87</v>
      </c>
    </row>
    <row r="462" spans="1:17" ht="14.4" customHeight="1" x14ac:dyDescent="0.3">
      <c r="A462" s="737" t="s">
        <v>560</v>
      </c>
      <c r="B462" s="738" t="s">
        <v>4143</v>
      </c>
      <c r="C462" s="738" t="s">
        <v>4178</v>
      </c>
      <c r="D462" s="738" t="s">
        <v>4727</v>
      </c>
      <c r="E462" s="738" t="s">
        <v>4728</v>
      </c>
      <c r="F462" s="741">
        <v>2</v>
      </c>
      <c r="G462" s="741">
        <v>2466.54</v>
      </c>
      <c r="H462" s="741"/>
      <c r="I462" s="741">
        <v>1233.27</v>
      </c>
      <c r="J462" s="741"/>
      <c r="K462" s="741"/>
      <c r="L462" s="741"/>
      <c r="M462" s="741"/>
      <c r="N462" s="741">
        <v>2</v>
      </c>
      <c r="O462" s="741">
        <v>2466.54</v>
      </c>
      <c r="P462" s="754"/>
      <c r="Q462" s="742">
        <v>1233.27</v>
      </c>
    </row>
    <row r="463" spans="1:17" ht="14.4" customHeight="1" x14ac:dyDescent="0.3">
      <c r="A463" s="737" t="s">
        <v>560</v>
      </c>
      <c r="B463" s="738" t="s">
        <v>4143</v>
      </c>
      <c r="C463" s="738" t="s">
        <v>4178</v>
      </c>
      <c r="D463" s="738" t="s">
        <v>4729</v>
      </c>
      <c r="E463" s="738" t="s">
        <v>4730</v>
      </c>
      <c r="F463" s="741">
        <v>1</v>
      </c>
      <c r="G463" s="741">
        <v>8704.42</v>
      </c>
      <c r="H463" s="741"/>
      <c r="I463" s="741">
        <v>8704.42</v>
      </c>
      <c r="J463" s="741"/>
      <c r="K463" s="741"/>
      <c r="L463" s="741"/>
      <c r="M463" s="741"/>
      <c r="N463" s="741">
        <v>1</v>
      </c>
      <c r="O463" s="741">
        <v>8704.42</v>
      </c>
      <c r="P463" s="754"/>
      <c r="Q463" s="742">
        <v>8704.42</v>
      </c>
    </row>
    <row r="464" spans="1:17" ht="14.4" customHeight="1" x14ac:dyDescent="0.3">
      <c r="A464" s="737" t="s">
        <v>560</v>
      </c>
      <c r="B464" s="738" t="s">
        <v>4143</v>
      </c>
      <c r="C464" s="738" t="s">
        <v>4178</v>
      </c>
      <c r="D464" s="738" t="s">
        <v>4731</v>
      </c>
      <c r="E464" s="738" t="s">
        <v>4732</v>
      </c>
      <c r="F464" s="741">
        <v>1</v>
      </c>
      <c r="G464" s="741">
        <v>1664.4</v>
      </c>
      <c r="H464" s="741"/>
      <c r="I464" s="741">
        <v>1664.4</v>
      </c>
      <c r="J464" s="741"/>
      <c r="K464" s="741"/>
      <c r="L464" s="741"/>
      <c r="M464" s="741"/>
      <c r="N464" s="741">
        <v>1</v>
      </c>
      <c r="O464" s="741">
        <v>1664.4</v>
      </c>
      <c r="P464" s="754"/>
      <c r="Q464" s="742">
        <v>1664.4</v>
      </c>
    </row>
    <row r="465" spans="1:17" ht="14.4" customHeight="1" x14ac:dyDescent="0.3">
      <c r="A465" s="737" t="s">
        <v>560</v>
      </c>
      <c r="B465" s="738" t="s">
        <v>4143</v>
      </c>
      <c r="C465" s="738" t="s">
        <v>4178</v>
      </c>
      <c r="D465" s="738" t="s">
        <v>4733</v>
      </c>
      <c r="E465" s="738" t="s">
        <v>4734</v>
      </c>
      <c r="F465" s="741"/>
      <c r="G465" s="741"/>
      <c r="H465" s="741"/>
      <c r="I465" s="741"/>
      <c r="J465" s="741"/>
      <c r="K465" s="741"/>
      <c r="L465" s="741"/>
      <c r="M465" s="741"/>
      <c r="N465" s="741">
        <v>1</v>
      </c>
      <c r="O465" s="741">
        <v>10779.22</v>
      </c>
      <c r="P465" s="754"/>
      <c r="Q465" s="742">
        <v>10779.22</v>
      </c>
    </row>
    <row r="466" spans="1:17" ht="14.4" customHeight="1" x14ac:dyDescent="0.3">
      <c r="A466" s="737" t="s">
        <v>560</v>
      </c>
      <c r="B466" s="738" t="s">
        <v>4143</v>
      </c>
      <c r="C466" s="738" t="s">
        <v>4178</v>
      </c>
      <c r="D466" s="738" t="s">
        <v>4735</v>
      </c>
      <c r="E466" s="738" t="s">
        <v>4736</v>
      </c>
      <c r="F466" s="741"/>
      <c r="G466" s="741"/>
      <c r="H466" s="741"/>
      <c r="I466" s="741"/>
      <c r="J466" s="741"/>
      <c r="K466" s="741"/>
      <c r="L466" s="741"/>
      <c r="M466" s="741"/>
      <c r="N466" s="741">
        <v>2</v>
      </c>
      <c r="O466" s="741">
        <v>2449.96</v>
      </c>
      <c r="P466" s="754"/>
      <c r="Q466" s="742">
        <v>1224.98</v>
      </c>
    </row>
    <row r="467" spans="1:17" ht="14.4" customHeight="1" x14ac:dyDescent="0.3">
      <c r="A467" s="737" t="s">
        <v>560</v>
      </c>
      <c r="B467" s="738" t="s">
        <v>4143</v>
      </c>
      <c r="C467" s="738" t="s">
        <v>4178</v>
      </c>
      <c r="D467" s="738" t="s">
        <v>4737</v>
      </c>
      <c r="E467" s="738" t="s">
        <v>4736</v>
      </c>
      <c r="F467" s="741"/>
      <c r="G467" s="741"/>
      <c r="H467" s="741"/>
      <c r="I467" s="741"/>
      <c r="J467" s="741"/>
      <c r="K467" s="741"/>
      <c r="L467" s="741"/>
      <c r="M467" s="741"/>
      <c r="N467" s="741">
        <v>3</v>
      </c>
      <c r="O467" s="741">
        <v>5705.19</v>
      </c>
      <c r="P467" s="754"/>
      <c r="Q467" s="742">
        <v>1901.7299999999998</v>
      </c>
    </row>
    <row r="468" spans="1:17" ht="14.4" customHeight="1" x14ac:dyDescent="0.3">
      <c r="A468" s="737" t="s">
        <v>560</v>
      </c>
      <c r="B468" s="738" t="s">
        <v>4143</v>
      </c>
      <c r="C468" s="738" t="s">
        <v>4178</v>
      </c>
      <c r="D468" s="738" t="s">
        <v>4738</v>
      </c>
      <c r="E468" s="738" t="s">
        <v>4739</v>
      </c>
      <c r="F468" s="741">
        <v>2</v>
      </c>
      <c r="G468" s="741">
        <v>2076</v>
      </c>
      <c r="H468" s="741"/>
      <c r="I468" s="741">
        <v>1038</v>
      </c>
      <c r="J468" s="741"/>
      <c r="K468" s="741"/>
      <c r="L468" s="741"/>
      <c r="M468" s="741"/>
      <c r="N468" s="741"/>
      <c r="O468" s="741"/>
      <c r="P468" s="754"/>
      <c r="Q468" s="742"/>
    </row>
    <row r="469" spans="1:17" ht="14.4" customHeight="1" x14ac:dyDescent="0.3">
      <c r="A469" s="737" t="s">
        <v>560</v>
      </c>
      <c r="B469" s="738" t="s">
        <v>4143</v>
      </c>
      <c r="C469" s="738" t="s">
        <v>4178</v>
      </c>
      <c r="D469" s="738" t="s">
        <v>4740</v>
      </c>
      <c r="E469" s="738" t="s">
        <v>4741</v>
      </c>
      <c r="F469" s="741">
        <v>1</v>
      </c>
      <c r="G469" s="741">
        <v>1312</v>
      </c>
      <c r="H469" s="741"/>
      <c r="I469" s="741">
        <v>1312</v>
      </c>
      <c r="J469" s="741"/>
      <c r="K469" s="741"/>
      <c r="L469" s="741"/>
      <c r="M469" s="741"/>
      <c r="N469" s="741"/>
      <c r="O469" s="741"/>
      <c r="P469" s="754"/>
      <c r="Q469" s="742"/>
    </row>
    <row r="470" spans="1:17" ht="14.4" customHeight="1" x14ac:dyDescent="0.3">
      <c r="A470" s="737" t="s">
        <v>560</v>
      </c>
      <c r="B470" s="738" t="s">
        <v>4143</v>
      </c>
      <c r="C470" s="738" t="s">
        <v>4178</v>
      </c>
      <c r="D470" s="738" t="s">
        <v>4742</v>
      </c>
      <c r="E470" s="738" t="s">
        <v>4743</v>
      </c>
      <c r="F470" s="741">
        <v>1</v>
      </c>
      <c r="G470" s="741">
        <v>1560</v>
      </c>
      <c r="H470" s="741"/>
      <c r="I470" s="741">
        <v>1560</v>
      </c>
      <c r="J470" s="741"/>
      <c r="K470" s="741"/>
      <c r="L470" s="741"/>
      <c r="M470" s="741"/>
      <c r="N470" s="741"/>
      <c r="O470" s="741"/>
      <c r="P470" s="754"/>
      <c r="Q470" s="742"/>
    </row>
    <row r="471" spans="1:17" ht="14.4" customHeight="1" x14ac:dyDescent="0.3">
      <c r="A471" s="737" t="s">
        <v>560</v>
      </c>
      <c r="B471" s="738" t="s">
        <v>4143</v>
      </c>
      <c r="C471" s="738" t="s">
        <v>4178</v>
      </c>
      <c r="D471" s="738" t="s">
        <v>4744</v>
      </c>
      <c r="E471" s="738" t="s">
        <v>4745</v>
      </c>
      <c r="F471" s="741">
        <v>2</v>
      </c>
      <c r="G471" s="741">
        <v>3228</v>
      </c>
      <c r="H471" s="741"/>
      <c r="I471" s="741">
        <v>1614</v>
      </c>
      <c r="J471" s="741"/>
      <c r="K471" s="741"/>
      <c r="L471" s="741"/>
      <c r="M471" s="741"/>
      <c r="N471" s="741"/>
      <c r="O471" s="741"/>
      <c r="P471" s="754"/>
      <c r="Q471" s="742"/>
    </row>
    <row r="472" spans="1:17" ht="14.4" customHeight="1" x14ac:dyDescent="0.3">
      <c r="A472" s="737" t="s">
        <v>560</v>
      </c>
      <c r="B472" s="738" t="s">
        <v>4143</v>
      </c>
      <c r="C472" s="738" t="s">
        <v>4178</v>
      </c>
      <c r="D472" s="738" t="s">
        <v>4746</v>
      </c>
      <c r="E472" s="738" t="s">
        <v>4747</v>
      </c>
      <c r="F472" s="741">
        <v>1</v>
      </c>
      <c r="G472" s="741">
        <v>96.6</v>
      </c>
      <c r="H472" s="741">
        <v>0.5</v>
      </c>
      <c r="I472" s="741">
        <v>96.6</v>
      </c>
      <c r="J472" s="741">
        <v>2</v>
      </c>
      <c r="K472" s="741">
        <v>193.2</v>
      </c>
      <c r="L472" s="741">
        <v>1</v>
      </c>
      <c r="M472" s="741">
        <v>96.6</v>
      </c>
      <c r="N472" s="741">
        <v>2</v>
      </c>
      <c r="O472" s="741">
        <v>193.2</v>
      </c>
      <c r="P472" s="754">
        <v>1</v>
      </c>
      <c r="Q472" s="742">
        <v>96.6</v>
      </c>
    </row>
    <row r="473" spans="1:17" ht="14.4" customHeight="1" x14ac:dyDescent="0.3">
      <c r="A473" s="737" t="s">
        <v>560</v>
      </c>
      <c r="B473" s="738" t="s">
        <v>4143</v>
      </c>
      <c r="C473" s="738" t="s">
        <v>4178</v>
      </c>
      <c r="D473" s="738" t="s">
        <v>4748</v>
      </c>
      <c r="E473" s="738" t="s">
        <v>4749</v>
      </c>
      <c r="F473" s="741"/>
      <c r="G473" s="741"/>
      <c r="H473" s="741"/>
      <c r="I473" s="741"/>
      <c r="J473" s="741"/>
      <c r="K473" s="741"/>
      <c r="L473" s="741"/>
      <c r="M473" s="741"/>
      <c r="N473" s="741">
        <v>1</v>
      </c>
      <c r="O473" s="741">
        <v>5808.82</v>
      </c>
      <c r="P473" s="754"/>
      <c r="Q473" s="742">
        <v>5808.82</v>
      </c>
    </row>
    <row r="474" spans="1:17" ht="14.4" customHeight="1" x14ac:dyDescent="0.3">
      <c r="A474" s="737" t="s">
        <v>560</v>
      </c>
      <c r="B474" s="738" t="s">
        <v>4143</v>
      </c>
      <c r="C474" s="738" t="s">
        <v>4178</v>
      </c>
      <c r="D474" s="738" t="s">
        <v>4750</v>
      </c>
      <c r="E474" s="738" t="s">
        <v>4751</v>
      </c>
      <c r="F474" s="741"/>
      <c r="G474" s="741"/>
      <c r="H474" s="741"/>
      <c r="I474" s="741"/>
      <c r="J474" s="741"/>
      <c r="K474" s="741"/>
      <c r="L474" s="741"/>
      <c r="M474" s="741"/>
      <c r="N474" s="741">
        <v>1</v>
      </c>
      <c r="O474" s="741">
        <v>8224.58</v>
      </c>
      <c r="P474" s="754"/>
      <c r="Q474" s="742">
        <v>8224.58</v>
      </c>
    </row>
    <row r="475" spans="1:17" ht="14.4" customHeight="1" x14ac:dyDescent="0.3">
      <c r="A475" s="737" t="s">
        <v>560</v>
      </c>
      <c r="B475" s="738" t="s">
        <v>4143</v>
      </c>
      <c r="C475" s="738" t="s">
        <v>4178</v>
      </c>
      <c r="D475" s="738" t="s">
        <v>4752</v>
      </c>
      <c r="E475" s="738" t="s">
        <v>4753</v>
      </c>
      <c r="F475" s="741"/>
      <c r="G475" s="741"/>
      <c r="H475" s="741"/>
      <c r="I475" s="741"/>
      <c r="J475" s="741"/>
      <c r="K475" s="741"/>
      <c r="L475" s="741"/>
      <c r="M475" s="741"/>
      <c r="N475" s="741">
        <v>1</v>
      </c>
      <c r="O475" s="741">
        <v>6968.51</v>
      </c>
      <c r="P475" s="754"/>
      <c r="Q475" s="742">
        <v>6968.51</v>
      </c>
    </row>
    <row r="476" spans="1:17" ht="14.4" customHeight="1" x14ac:dyDescent="0.3">
      <c r="A476" s="737" t="s">
        <v>560</v>
      </c>
      <c r="B476" s="738" t="s">
        <v>4143</v>
      </c>
      <c r="C476" s="738" t="s">
        <v>4178</v>
      </c>
      <c r="D476" s="738" t="s">
        <v>4754</v>
      </c>
      <c r="E476" s="738" t="s">
        <v>4753</v>
      </c>
      <c r="F476" s="741"/>
      <c r="G476" s="741"/>
      <c r="H476" s="741"/>
      <c r="I476" s="741"/>
      <c r="J476" s="741"/>
      <c r="K476" s="741"/>
      <c r="L476" s="741"/>
      <c r="M476" s="741"/>
      <c r="N476" s="741">
        <v>1</v>
      </c>
      <c r="O476" s="741">
        <v>8342.73</v>
      </c>
      <c r="P476" s="754"/>
      <c r="Q476" s="742">
        <v>8342.73</v>
      </c>
    </row>
    <row r="477" spans="1:17" ht="14.4" customHeight="1" x14ac:dyDescent="0.3">
      <c r="A477" s="737" t="s">
        <v>560</v>
      </c>
      <c r="B477" s="738" t="s">
        <v>4143</v>
      </c>
      <c r="C477" s="738" t="s">
        <v>4178</v>
      </c>
      <c r="D477" s="738" t="s">
        <v>4755</v>
      </c>
      <c r="E477" s="738" t="s">
        <v>4756</v>
      </c>
      <c r="F477" s="741"/>
      <c r="G477" s="741"/>
      <c r="H477" s="741"/>
      <c r="I477" s="741"/>
      <c r="J477" s="741">
        <v>1</v>
      </c>
      <c r="K477" s="741">
        <v>16913</v>
      </c>
      <c r="L477" s="741">
        <v>1</v>
      </c>
      <c r="M477" s="741">
        <v>16913</v>
      </c>
      <c r="N477" s="741"/>
      <c r="O477" s="741"/>
      <c r="P477" s="754"/>
      <c r="Q477" s="742"/>
    </row>
    <row r="478" spans="1:17" ht="14.4" customHeight="1" x14ac:dyDescent="0.3">
      <c r="A478" s="737" t="s">
        <v>560</v>
      </c>
      <c r="B478" s="738" t="s">
        <v>4143</v>
      </c>
      <c r="C478" s="738" t="s">
        <v>4178</v>
      </c>
      <c r="D478" s="738" t="s">
        <v>4757</v>
      </c>
      <c r="E478" s="738" t="s">
        <v>4758</v>
      </c>
      <c r="F478" s="741"/>
      <c r="G478" s="741"/>
      <c r="H478" s="741"/>
      <c r="I478" s="741"/>
      <c r="J478" s="741"/>
      <c r="K478" s="741"/>
      <c r="L478" s="741"/>
      <c r="M478" s="741"/>
      <c r="N478" s="741">
        <v>1</v>
      </c>
      <c r="O478" s="741">
        <v>11132.62</v>
      </c>
      <c r="P478" s="754"/>
      <c r="Q478" s="742">
        <v>11132.62</v>
      </c>
    </row>
    <row r="479" spans="1:17" ht="14.4" customHeight="1" x14ac:dyDescent="0.3">
      <c r="A479" s="737" t="s">
        <v>560</v>
      </c>
      <c r="B479" s="738" t="s">
        <v>4143</v>
      </c>
      <c r="C479" s="738" t="s">
        <v>4178</v>
      </c>
      <c r="D479" s="738" t="s">
        <v>4759</v>
      </c>
      <c r="E479" s="738" t="s">
        <v>4760</v>
      </c>
      <c r="F479" s="741"/>
      <c r="G479" s="741"/>
      <c r="H479" s="741"/>
      <c r="I479" s="741"/>
      <c r="J479" s="741">
        <v>2</v>
      </c>
      <c r="K479" s="741">
        <v>4259.46</v>
      </c>
      <c r="L479" s="741">
        <v>1</v>
      </c>
      <c r="M479" s="741">
        <v>2129.73</v>
      </c>
      <c r="N479" s="741"/>
      <c r="O479" s="741"/>
      <c r="P479" s="754"/>
      <c r="Q479" s="742"/>
    </row>
    <row r="480" spans="1:17" ht="14.4" customHeight="1" x14ac:dyDescent="0.3">
      <c r="A480" s="737" t="s">
        <v>560</v>
      </c>
      <c r="B480" s="738" t="s">
        <v>4143</v>
      </c>
      <c r="C480" s="738" t="s">
        <v>4178</v>
      </c>
      <c r="D480" s="738" t="s">
        <v>4761</v>
      </c>
      <c r="E480" s="738" t="s">
        <v>4698</v>
      </c>
      <c r="F480" s="741"/>
      <c r="G480" s="741"/>
      <c r="H480" s="741"/>
      <c r="I480" s="741"/>
      <c r="J480" s="741"/>
      <c r="K480" s="741"/>
      <c r="L480" s="741"/>
      <c r="M480" s="741"/>
      <c r="N480" s="741">
        <v>1</v>
      </c>
      <c r="O480" s="741">
        <v>17329.2</v>
      </c>
      <c r="P480" s="754"/>
      <c r="Q480" s="742">
        <v>17329.2</v>
      </c>
    </row>
    <row r="481" spans="1:17" ht="14.4" customHeight="1" x14ac:dyDescent="0.3">
      <c r="A481" s="737" t="s">
        <v>560</v>
      </c>
      <c r="B481" s="738" t="s">
        <v>4143</v>
      </c>
      <c r="C481" s="738" t="s">
        <v>4178</v>
      </c>
      <c r="D481" s="738" t="s">
        <v>4762</v>
      </c>
      <c r="E481" s="738" t="s">
        <v>4763</v>
      </c>
      <c r="F481" s="741"/>
      <c r="G481" s="741"/>
      <c r="H481" s="741"/>
      <c r="I481" s="741"/>
      <c r="J481" s="741">
        <v>4</v>
      </c>
      <c r="K481" s="741">
        <v>56660.08</v>
      </c>
      <c r="L481" s="741">
        <v>1</v>
      </c>
      <c r="M481" s="741">
        <v>14165.02</v>
      </c>
      <c r="N481" s="741"/>
      <c r="O481" s="741"/>
      <c r="P481" s="754"/>
      <c r="Q481" s="742"/>
    </row>
    <row r="482" spans="1:17" ht="14.4" customHeight="1" x14ac:dyDescent="0.3">
      <c r="A482" s="737" t="s">
        <v>560</v>
      </c>
      <c r="B482" s="738" t="s">
        <v>4143</v>
      </c>
      <c r="C482" s="738" t="s">
        <v>4178</v>
      </c>
      <c r="D482" s="738" t="s">
        <v>4764</v>
      </c>
      <c r="E482" s="738" t="s">
        <v>4763</v>
      </c>
      <c r="F482" s="741"/>
      <c r="G482" s="741"/>
      <c r="H482" s="741"/>
      <c r="I482" s="741"/>
      <c r="J482" s="741">
        <v>4</v>
      </c>
      <c r="K482" s="741">
        <v>13410.56</v>
      </c>
      <c r="L482" s="741">
        <v>1</v>
      </c>
      <c r="M482" s="741">
        <v>3352.64</v>
      </c>
      <c r="N482" s="741"/>
      <c r="O482" s="741"/>
      <c r="P482" s="754"/>
      <c r="Q482" s="742"/>
    </row>
    <row r="483" spans="1:17" ht="14.4" customHeight="1" x14ac:dyDescent="0.3">
      <c r="A483" s="737" t="s">
        <v>560</v>
      </c>
      <c r="B483" s="738" t="s">
        <v>4143</v>
      </c>
      <c r="C483" s="738" t="s">
        <v>4178</v>
      </c>
      <c r="D483" s="738" t="s">
        <v>4765</v>
      </c>
      <c r="E483" s="738" t="s">
        <v>4763</v>
      </c>
      <c r="F483" s="741"/>
      <c r="G483" s="741"/>
      <c r="H483" s="741"/>
      <c r="I483" s="741"/>
      <c r="J483" s="741">
        <v>4</v>
      </c>
      <c r="K483" s="741">
        <v>12855.04</v>
      </c>
      <c r="L483" s="741">
        <v>1</v>
      </c>
      <c r="M483" s="741">
        <v>3213.76</v>
      </c>
      <c r="N483" s="741"/>
      <c r="O483" s="741"/>
      <c r="P483" s="754"/>
      <c r="Q483" s="742"/>
    </row>
    <row r="484" spans="1:17" ht="14.4" customHeight="1" x14ac:dyDescent="0.3">
      <c r="A484" s="737" t="s">
        <v>560</v>
      </c>
      <c r="B484" s="738" t="s">
        <v>4143</v>
      </c>
      <c r="C484" s="738" t="s">
        <v>4178</v>
      </c>
      <c r="D484" s="738" t="s">
        <v>4766</v>
      </c>
      <c r="E484" s="738" t="s">
        <v>4763</v>
      </c>
      <c r="F484" s="741"/>
      <c r="G484" s="741"/>
      <c r="H484" s="741"/>
      <c r="I484" s="741"/>
      <c r="J484" s="741">
        <v>2</v>
      </c>
      <c r="K484" s="741">
        <v>8570.7199999999993</v>
      </c>
      <c r="L484" s="741">
        <v>1</v>
      </c>
      <c r="M484" s="741">
        <v>4285.3599999999997</v>
      </c>
      <c r="N484" s="741"/>
      <c r="O484" s="741"/>
      <c r="P484" s="754"/>
      <c r="Q484" s="742"/>
    </row>
    <row r="485" spans="1:17" ht="14.4" customHeight="1" x14ac:dyDescent="0.3">
      <c r="A485" s="737" t="s">
        <v>560</v>
      </c>
      <c r="B485" s="738" t="s">
        <v>4143</v>
      </c>
      <c r="C485" s="738" t="s">
        <v>4178</v>
      </c>
      <c r="D485" s="738" t="s">
        <v>4767</v>
      </c>
      <c r="E485" s="738" t="s">
        <v>4768</v>
      </c>
      <c r="F485" s="741"/>
      <c r="G485" s="741"/>
      <c r="H485" s="741"/>
      <c r="I485" s="741"/>
      <c r="J485" s="741"/>
      <c r="K485" s="741"/>
      <c r="L485" s="741"/>
      <c r="M485" s="741"/>
      <c r="N485" s="741">
        <v>5</v>
      </c>
      <c r="O485" s="741">
        <v>782.45</v>
      </c>
      <c r="P485" s="754"/>
      <c r="Q485" s="742">
        <v>156.49</v>
      </c>
    </row>
    <row r="486" spans="1:17" ht="14.4" customHeight="1" x14ac:dyDescent="0.3">
      <c r="A486" s="737" t="s">
        <v>560</v>
      </c>
      <c r="B486" s="738" t="s">
        <v>4143</v>
      </c>
      <c r="C486" s="738" t="s">
        <v>4178</v>
      </c>
      <c r="D486" s="738" t="s">
        <v>4769</v>
      </c>
      <c r="E486" s="738" t="s">
        <v>4770</v>
      </c>
      <c r="F486" s="741"/>
      <c r="G486" s="741"/>
      <c r="H486" s="741"/>
      <c r="I486" s="741"/>
      <c r="J486" s="741"/>
      <c r="K486" s="741"/>
      <c r="L486" s="741"/>
      <c r="M486" s="741"/>
      <c r="N486" s="741">
        <v>4</v>
      </c>
      <c r="O486" s="741">
        <v>625.96</v>
      </c>
      <c r="P486" s="754"/>
      <c r="Q486" s="742">
        <v>156.49</v>
      </c>
    </row>
    <row r="487" spans="1:17" ht="14.4" customHeight="1" x14ac:dyDescent="0.3">
      <c r="A487" s="737" t="s">
        <v>560</v>
      </c>
      <c r="B487" s="738" t="s">
        <v>4143</v>
      </c>
      <c r="C487" s="738" t="s">
        <v>4178</v>
      </c>
      <c r="D487" s="738" t="s">
        <v>4771</v>
      </c>
      <c r="E487" s="738" t="s">
        <v>4770</v>
      </c>
      <c r="F487" s="741"/>
      <c r="G487" s="741"/>
      <c r="H487" s="741"/>
      <c r="I487" s="741"/>
      <c r="J487" s="741"/>
      <c r="K487" s="741"/>
      <c r="L487" s="741"/>
      <c r="M487" s="741"/>
      <c r="N487" s="741">
        <v>1</v>
      </c>
      <c r="O487" s="741">
        <v>172.04</v>
      </c>
      <c r="P487" s="754"/>
      <c r="Q487" s="742">
        <v>172.04</v>
      </c>
    </row>
    <row r="488" spans="1:17" ht="14.4" customHeight="1" x14ac:dyDescent="0.3">
      <c r="A488" s="737" t="s">
        <v>560</v>
      </c>
      <c r="B488" s="738" t="s">
        <v>4143</v>
      </c>
      <c r="C488" s="738" t="s">
        <v>4178</v>
      </c>
      <c r="D488" s="738" t="s">
        <v>4772</v>
      </c>
      <c r="E488" s="738" t="s">
        <v>4770</v>
      </c>
      <c r="F488" s="741"/>
      <c r="G488" s="741"/>
      <c r="H488" s="741"/>
      <c r="I488" s="741"/>
      <c r="J488" s="741"/>
      <c r="K488" s="741"/>
      <c r="L488" s="741"/>
      <c r="M488" s="741"/>
      <c r="N488" s="741">
        <v>1</v>
      </c>
      <c r="O488" s="741">
        <v>519.22</v>
      </c>
      <c r="P488" s="754"/>
      <c r="Q488" s="742">
        <v>519.22</v>
      </c>
    </row>
    <row r="489" spans="1:17" ht="14.4" customHeight="1" x14ac:dyDescent="0.3">
      <c r="A489" s="737" t="s">
        <v>560</v>
      </c>
      <c r="B489" s="738" t="s">
        <v>4143</v>
      </c>
      <c r="C489" s="738" t="s">
        <v>4178</v>
      </c>
      <c r="D489" s="738" t="s">
        <v>4773</v>
      </c>
      <c r="E489" s="738" t="s">
        <v>4774</v>
      </c>
      <c r="F489" s="741"/>
      <c r="G489" s="741"/>
      <c r="H489" s="741"/>
      <c r="I489" s="741"/>
      <c r="J489" s="741">
        <v>4</v>
      </c>
      <c r="K489" s="741">
        <v>2252</v>
      </c>
      <c r="L489" s="741">
        <v>1</v>
      </c>
      <c r="M489" s="741">
        <v>563</v>
      </c>
      <c r="N489" s="741"/>
      <c r="O489" s="741"/>
      <c r="P489" s="754"/>
      <c r="Q489" s="742"/>
    </row>
    <row r="490" spans="1:17" ht="14.4" customHeight="1" x14ac:dyDescent="0.3">
      <c r="A490" s="737" t="s">
        <v>560</v>
      </c>
      <c r="B490" s="738" t="s">
        <v>4143</v>
      </c>
      <c r="C490" s="738" t="s">
        <v>4178</v>
      </c>
      <c r="D490" s="738" t="s">
        <v>4775</v>
      </c>
      <c r="E490" s="738" t="s">
        <v>4776</v>
      </c>
      <c r="F490" s="741"/>
      <c r="G490" s="741"/>
      <c r="H490" s="741"/>
      <c r="I490" s="741"/>
      <c r="J490" s="741"/>
      <c r="K490" s="741"/>
      <c r="L490" s="741"/>
      <c r="M490" s="741"/>
      <c r="N490" s="741">
        <v>4</v>
      </c>
      <c r="O490" s="741">
        <v>3751.64</v>
      </c>
      <c r="P490" s="754"/>
      <c r="Q490" s="742">
        <v>937.91</v>
      </c>
    </row>
    <row r="491" spans="1:17" ht="14.4" customHeight="1" x14ac:dyDescent="0.3">
      <c r="A491" s="737" t="s">
        <v>560</v>
      </c>
      <c r="B491" s="738" t="s">
        <v>4143</v>
      </c>
      <c r="C491" s="738" t="s">
        <v>4178</v>
      </c>
      <c r="D491" s="738" t="s">
        <v>4777</v>
      </c>
      <c r="E491" s="738" t="s">
        <v>4778</v>
      </c>
      <c r="F491" s="741"/>
      <c r="G491" s="741"/>
      <c r="H491" s="741"/>
      <c r="I491" s="741"/>
      <c r="J491" s="741"/>
      <c r="K491" s="741"/>
      <c r="L491" s="741"/>
      <c r="M491" s="741"/>
      <c r="N491" s="741">
        <v>2</v>
      </c>
      <c r="O491" s="741">
        <v>2425.1</v>
      </c>
      <c r="P491" s="754"/>
      <c r="Q491" s="742">
        <v>1212.55</v>
      </c>
    </row>
    <row r="492" spans="1:17" ht="14.4" customHeight="1" x14ac:dyDescent="0.3">
      <c r="A492" s="737" t="s">
        <v>560</v>
      </c>
      <c r="B492" s="738" t="s">
        <v>4143</v>
      </c>
      <c r="C492" s="738" t="s">
        <v>4178</v>
      </c>
      <c r="D492" s="738" t="s">
        <v>4779</v>
      </c>
      <c r="E492" s="738" t="s">
        <v>4780</v>
      </c>
      <c r="F492" s="741"/>
      <c r="G492" s="741"/>
      <c r="H492" s="741"/>
      <c r="I492" s="741"/>
      <c r="J492" s="741">
        <v>1</v>
      </c>
      <c r="K492" s="741">
        <v>1430.18</v>
      </c>
      <c r="L492" s="741">
        <v>1</v>
      </c>
      <c r="M492" s="741">
        <v>1430.18</v>
      </c>
      <c r="N492" s="741">
        <v>3</v>
      </c>
      <c r="O492" s="741">
        <v>4290.54</v>
      </c>
      <c r="P492" s="754">
        <v>3</v>
      </c>
      <c r="Q492" s="742">
        <v>1430.18</v>
      </c>
    </row>
    <row r="493" spans="1:17" ht="14.4" customHeight="1" x14ac:dyDescent="0.3">
      <c r="A493" s="737" t="s">
        <v>560</v>
      </c>
      <c r="B493" s="738" t="s">
        <v>4143</v>
      </c>
      <c r="C493" s="738" t="s">
        <v>4178</v>
      </c>
      <c r="D493" s="738" t="s">
        <v>4781</v>
      </c>
      <c r="E493" s="738" t="s">
        <v>4782</v>
      </c>
      <c r="F493" s="741">
        <v>1</v>
      </c>
      <c r="G493" s="741">
        <v>1359.71</v>
      </c>
      <c r="H493" s="741"/>
      <c r="I493" s="741">
        <v>1359.71</v>
      </c>
      <c r="J493" s="741"/>
      <c r="K493" s="741"/>
      <c r="L493" s="741"/>
      <c r="M493" s="741"/>
      <c r="N493" s="741">
        <v>4</v>
      </c>
      <c r="O493" s="741">
        <v>5438.84</v>
      </c>
      <c r="P493" s="754"/>
      <c r="Q493" s="742">
        <v>1359.71</v>
      </c>
    </row>
    <row r="494" spans="1:17" ht="14.4" customHeight="1" x14ac:dyDescent="0.3">
      <c r="A494" s="737" t="s">
        <v>560</v>
      </c>
      <c r="B494" s="738" t="s">
        <v>4143</v>
      </c>
      <c r="C494" s="738" t="s">
        <v>4178</v>
      </c>
      <c r="D494" s="738" t="s">
        <v>4783</v>
      </c>
      <c r="E494" s="738" t="s">
        <v>4784</v>
      </c>
      <c r="F494" s="741"/>
      <c r="G494" s="741"/>
      <c r="H494" s="741"/>
      <c r="I494" s="741"/>
      <c r="J494" s="741">
        <v>2</v>
      </c>
      <c r="K494" s="741">
        <v>14180.56</v>
      </c>
      <c r="L494" s="741">
        <v>1</v>
      </c>
      <c r="M494" s="741">
        <v>7090.28</v>
      </c>
      <c r="N494" s="741">
        <v>2</v>
      </c>
      <c r="O494" s="741">
        <v>14180.56</v>
      </c>
      <c r="P494" s="754">
        <v>1</v>
      </c>
      <c r="Q494" s="742">
        <v>7090.28</v>
      </c>
    </row>
    <row r="495" spans="1:17" ht="14.4" customHeight="1" x14ac:dyDescent="0.3">
      <c r="A495" s="737" t="s">
        <v>560</v>
      </c>
      <c r="B495" s="738" t="s">
        <v>4143</v>
      </c>
      <c r="C495" s="738" t="s">
        <v>4178</v>
      </c>
      <c r="D495" s="738" t="s">
        <v>4785</v>
      </c>
      <c r="E495" s="738" t="s">
        <v>4768</v>
      </c>
      <c r="F495" s="741"/>
      <c r="G495" s="741"/>
      <c r="H495" s="741"/>
      <c r="I495" s="741"/>
      <c r="J495" s="741"/>
      <c r="K495" s="741"/>
      <c r="L495" s="741"/>
      <c r="M495" s="741"/>
      <c r="N495" s="741">
        <v>12</v>
      </c>
      <c r="O495" s="741">
        <v>2362.92</v>
      </c>
      <c r="P495" s="754"/>
      <c r="Q495" s="742">
        <v>196.91</v>
      </c>
    </row>
    <row r="496" spans="1:17" ht="14.4" customHeight="1" x14ac:dyDescent="0.3">
      <c r="A496" s="737" t="s">
        <v>560</v>
      </c>
      <c r="B496" s="738" t="s">
        <v>4143</v>
      </c>
      <c r="C496" s="738" t="s">
        <v>4178</v>
      </c>
      <c r="D496" s="738" t="s">
        <v>4786</v>
      </c>
      <c r="E496" s="738" t="s">
        <v>4787</v>
      </c>
      <c r="F496" s="741"/>
      <c r="G496" s="741"/>
      <c r="H496" s="741"/>
      <c r="I496" s="741"/>
      <c r="J496" s="741"/>
      <c r="K496" s="741"/>
      <c r="L496" s="741"/>
      <c r="M496" s="741"/>
      <c r="N496" s="741">
        <v>1</v>
      </c>
      <c r="O496" s="741">
        <v>10033.799999999999</v>
      </c>
      <c r="P496" s="754"/>
      <c r="Q496" s="742">
        <v>10033.799999999999</v>
      </c>
    </row>
    <row r="497" spans="1:17" ht="14.4" customHeight="1" x14ac:dyDescent="0.3">
      <c r="A497" s="737" t="s">
        <v>560</v>
      </c>
      <c r="B497" s="738" t="s">
        <v>4143</v>
      </c>
      <c r="C497" s="738" t="s">
        <v>4178</v>
      </c>
      <c r="D497" s="738" t="s">
        <v>4788</v>
      </c>
      <c r="E497" s="738" t="s">
        <v>4789</v>
      </c>
      <c r="F497" s="741"/>
      <c r="G497" s="741"/>
      <c r="H497" s="741"/>
      <c r="I497" s="741"/>
      <c r="J497" s="741"/>
      <c r="K497" s="741"/>
      <c r="L497" s="741"/>
      <c r="M497" s="741"/>
      <c r="N497" s="741">
        <v>6</v>
      </c>
      <c r="O497" s="741">
        <v>6454.5</v>
      </c>
      <c r="P497" s="754"/>
      <c r="Q497" s="742">
        <v>1075.75</v>
      </c>
    </row>
    <row r="498" spans="1:17" ht="14.4" customHeight="1" x14ac:dyDescent="0.3">
      <c r="A498" s="737" t="s">
        <v>560</v>
      </c>
      <c r="B498" s="738" t="s">
        <v>4143</v>
      </c>
      <c r="C498" s="738" t="s">
        <v>4178</v>
      </c>
      <c r="D498" s="738" t="s">
        <v>4790</v>
      </c>
      <c r="E498" s="738" t="s">
        <v>4791</v>
      </c>
      <c r="F498" s="741">
        <v>7</v>
      </c>
      <c r="G498" s="741">
        <v>11317.109999999999</v>
      </c>
      <c r="H498" s="741">
        <v>6.9999999999999991</v>
      </c>
      <c r="I498" s="741">
        <v>1616.7299999999998</v>
      </c>
      <c r="J498" s="741">
        <v>1</v>
      </c>
      <c r="K498" s="741">
        <v>1616.73</v>
      </c>
      <c r="L498" s="741">
        <v>1</v>
      </c>
      <c r="M498" s="741">
        <v>1616.73</v>
      </c>
      <c r="N498" s="741">
        <v>6</v>
      </c>
      <c r="O498" s="741">
        <v>9700.380000000001</v>
      </c>
      <c r="P498" s="754">
        <v>6.0000000000000009</v>
      </c>
      <c r="Q498" s="742">
        <v>1616.7300000000002</v>
      </c>
    </row>
    <row r="499" spans="1:17" ht="14.4" customHeight="1" x14ac:dyDescent="0.3">
      <c r="A499" s="737" t="s">
        <v>560</v>
      </c>
      <c r="B499" s="738" t="s">
        <v>4143</v>
      </c>
      <c r="C499" s="738" t="s">
        <v>4178</v>
      </c>
      <c r="D499" s="738" t="s">
        <v>4792</v>
      </c>
      <c r="E499" s="738" t="s">
        <v>4793</v>
      </c>
      <c r="F499" s="741"/>
      <c r="G499" s="741"/>
      <c r="H499" s="741"/>
      <c r="I499" s="741"/>
      <c r="J499" s="741">
        <v>4</v>
      </c>
      <c r="K499" s="741">
        <v>994.92</v>
      </c>
      <c r="L499" s="741">
        <v>1</v>
      </c>
      <c r="M499" s="741">
        <v>248.73</v>
      </c>
      <c r="N499" s="741"/>
      <c r="O499" s="741"/>
      <c r="P499" s="754"/>
      <c r="Q499" s="742"/>
    </row>
    <row r="500" spans="1:17" ht="14.4" customHeight="1" x14ac:dyDescent="0.3">
      <c r="A500" s="737" t="s">
        <v>560</v>
      </c>
      <c r="B500" s="738" t="s">
        <v>4143</v>
      </c>
      <c r="C500" s="738" t="s">
        <v>4178</v>
      </c>
      <c r="D500" s="738" t="s">
        <v>4794</v>
      </c>
      <c r="E500" s="738" t="s">
        <v>4795</v>
      </c>
      <c r="F500" s="741">
        <v>1</v>
      </c>
      <c r="G500" s="741">
        <v>10707.71</v>
      </c>
      <c r="H500" s="741"/>
      <c r="I500" s="741">
        <v>10707.71</v>
      </c>
      <c r="J500" s="741"/>
      <c r="K500" s="741"/>
      <c r="L500" s="741"/>
      <c r="M500" s="741"/>
      <c r="N500" s="741"/>
      <c r="O500" s="741"/>
      <c r="P500" s="754"/>
      <c r="Q500" s="742"/>
    </row>
    <row r="501" spans="1:17" ht="14.4" customHeight="1" x14ac:dyDescent="0.3">
      <c r="A501" s="737" t="s">
        <v>560</v>
      </c>
      <c r="B501" s="738" t="s">
        <v>4143</v>
      </c>
      <c r="C501" s="738" t="s">
        <v>4178</v>
      </c>
      <c r="D501" s="738" t="s">
        <v>4796</v>
      </c>
      <c r="E501" s="738" t="s">
        <v>4797</v>
      </c>
      <c r="F501" s="741"/>
      <c r="G501" s="741"/>
      <c r="H501" s="741"/>
      <c r="I501" s="741"/>
      <c r="J501" s="741"/>
      <c r="K501" s="741"/>
      <c r="L501" s="741"/>
      <c r="M501" s="741"/>
      <c r="N501" s="741">
        <v>2</v>
      </c>
      <c r="O501" s="741">
        <v>177.8</v>
      </c>
      <c r="P501" s="754"/>
      <c r="Q501" s="742">
        <v>88.9</v>
      </c>
    </row>
    <row r="502" spans="1:17" ht="14.4" customHeight="1" x14ac:dyDescent="0.3">
      <c r="A502" s="737" t="s">
        <v>560</v>
      </c>
      <c r="B502" s="738" t="s">
        <v>4143</v>
      </c>
      <c r="C502" s="738" t="s">
        <v>4178</v>
      </c>
      <c r="D502" s="738" t="s">
        <v>4798</v>
      </c>
      <c r="E502" s="738" t="s">
        <v>4799</v>
      </c>
      <c r="F502" s="741"/>
      <c r="G502" s="741"/>
      <c r="H502" s="741"/>
      <c r="I502" s="741"/>
      <c r="J502" s="741">
        <v>1</v>
      </c>
      <c r="K502" s="741">
        <v>18285</v>
      </c>
      <c r="L502" s="741">
        <v>1</v>
      </c>
      <c r="M502" s="741">
        <v>18285</v>
      </c>
      <c r="N502" s="741">
        <v>2</v>
      </c>
      <c r="O502" s="741">
        <v>36570</v>
      </c>
      <c r="P502" s="754">
        <v>2</v>
      </c>
      <c r="Q502" s="742">
        <v>18285</v>
      </c>
    </row>
    <row r="503" spans="1:17" ht="14.4" customHeight="1" x14ac:dyDescent="0.3">
      <c r="A503" s="737" t="s">
        <v>560</v>
      </c>
      <c r="B503" s="738" t="s">
        <v>4143</v>
      </c>
      <c r="C503" s="738" t="s">
        <v>4178</v>
      </c>
      <c r="D503" s="738" t="s">
        <v>4800</v>
      </c>
      <c r="E503" s="738" t="s">
        <v>4801</v>
      </c>
      <c r="F503" s="741"/>
      <c r="G503" s="741"/>
      <c r="H503" s="741"/>
      <c r="I503" s="741"/>
      <c r="J503" s="741">
        <v>0.4</v>
      </c>
      <c r="K503" s="741">
        <v>26.8</v>
      </c>
      <c r="L503" s="741">
        <v>1</v>
      </c>
      <c r="M503" s="741">
        <v>67</v>
      </c>
      <c r="N503" s="741">
        <v>0.9</v>
      </c>
      <c r="O503" s="741">
        <v>60.3</v>
      </c>
      <c r="P503" s="754">
        <v>2.25</v>
      </c>
      <c r="Q503" s="742">
        <v>67</v>
      </c>
    </row>
    <row r="504" spans="1:17" ht="14.4" customHeight="1" x14ac:dyDescent="0.3">
      <c r="A504" s="737" t="s">
        <v>560</v>
      </c>
      <c r="B504" s="738" t="s">
        <v>4143</v>
      </c>
      <c r="C504" s="738" t="s">
        <v>4178</v>
      </c>
      <c r="D504" s="738" t="s">
        <v>4802</v>
      </c>
      <c r="E504" s="738" t="s">
        <v>4696</v>
      </c>
      <c r="F504" s="741"/>
      <c r="G504" s="741"/>
      <c r="H504" s="741"/>
      <c r="I504" s="741"/>
      <c r="J504" s="741"/>
      <c r="K504" s="741"/>
      <c r="L504" s="741"/>
      <c r="M504" s="741"/>
      <c r="N504" s="741">
        <v>1</v>
      </c>
      <c r="O504" s="741">
        <v>14193</v>
      </c>
      <c r="P504" s="754"/>
      <c r="Q504" s="742">
        <v>14193</v>
      </c>
    </row>
    <row r="505" spans="1:17" ht="14.4" customHeight="1" x14ac:dyDescent="0.3">
      <c r="A505" s="737" t="s">
        <v>560</v>
      </c>
      <c r="B505" s="738" t="s">
        <v>4143</v>
      </c>
      <c r="C505" s="738" t="s">
        <v>4178</v>
      </c>
      <c r="D505" s="738" t="s">
        <v>4803</v>
      </c>
      <c r="E505" s="738" t="s">
        <v>4804</v>
      </c>
      <c r="F505" s="741"/>
      <c r="G505" s="741"/>
      <c r="H505" s="741"/>
      <c r="I505" s="741"/>
      <c r="J505" s="741"/>
      <c r="K505" s="741"/>
      <c r="L505" s="741"/>
      <c r="M505" s="741"/>
      <c r="N505" s="741">
        <v>1</v>
      </c>
      <c r="O505" s="741">
        <v>5286.49</v>
      </c>
      <c r="P505" s="754"/>
      <c r="Q505" s="742">
        <v>5286.49</v>
      </c>
    </row>
    <row r="506" spans="1:17" ht="14.4" customHeight="1" x14ac:dyDescent="0.3">
      <c r="A506" s="737" t="s">
        <v>560</v>
      </c>
      <c r="B506" s="738" t="s">
        <v>4143</v>
      </c>
      <c r="C506" s="738" t="s">
        <v>4178</v>
      </c>
      <c r="D506" s="738" t="s">
        <v>4805</v>
      </c>
      <c r="E506" s="738" t="s">
        <v>4806</v>
      </c>
      <c r="F506" s="741"/>
      <c r="G506" s="741"/>
      <c r="H506" s="741"/>
      <c r="I506" s="741"/>
      <c r="J506" s="741"/>
      <c r="K506" s="741"/>
      <c r="L506" s="741"/>
      <c r="M506" s="741"/>
      <c r="N506" s="741">
        <v>1</v>
      </c>
      <c r="O506" s="741">
        <v>1430.18</v>
      </c>
      <c r="P506" s="754"/>
      <c r="Q506" s="742">
        <v>1430.18</v>
      </c>
    </row>
    <row r="507" spans="1:17" ht="14.4" customHeight="1" x14ac:dyDescent="0.3">
      <c r="A507" s="737" t="s">
        <v>560</v>
      </c>
      <c r="B507" s="738" t="s">
        <v>4143</v>
      </c>
      <c r="C507" s="738" t="s">
        <v>4178</v>
      </c>
      <c r="D507" s="738" t="s">
        <v>4807</v>
      </c>
      <c r="E507" s="738" t="s">
        <v>4808</v>
      </c>
      <c r="F507" s="741"/>
      <c r="G507" s="741"/>
      <c r="H507" s="741"/>
      <c r="I507" s="741"/>
      <c r="J507" s="741"/>
      <c r="K507" s="741"/>
      <c r="L507" s="741"/>
      <c r="M507" s="741"/>
      <c r="N507" s="741">
        <v>2</v>
      </c>
      <c r="O507" s="741">
        <v>20491.82</v>
      </c>
      <c r="P507" s="754"/>
      <c r="Q507" s="742">
        <v>10245.91</v>
      </c>
    </row>
    <row r="508" spans="1:17" ht="14.4" customHeight="1" x14ac:dyDescent="0.3">
      <c r="A508" s="737" t="s">
        <v>560</v>
      </c>
      <c r="B508" s="738" t="s">
        <v>4143</v>
      </c>
      <c r="C508" s="738" t="s">
        <v>4178</v>
      </c>
      <c r="D508" s="738" t="s">
        <v>4809</v>
      </c>
      <c r="E508" s="738" t="s">
        <v>4768</v>
      </c>
      <c r="F508" s="741"/>
      <c r="G508" s="741"/>
      <c r="H508" s="741"/>
      <c r="I508" s="741"/>
      <c r="J508" s="741"/>
      <c r="K508" s="741"/>
      <c r="L508" s="741"/>
      <c r="M508" s="741"/>
      <c r="N508" s="741">
        <v>1</v>
      </c>
      <c r="O508" s="741">
        <v>347.18</v>
      </c>
      <c r="P508" s="754"/>
      <c r="Q508" s="742">
        <v>347.18</v>
      </c>
    </row>
    <row r="509" spans="1:17" ht="14.4" customHeight="1" x14ac:dyDescent="0.3">
      <c r="A509" s="737" t="s">
        <v>560</v>
      </c>
      <c r="B509" s="738" t="s">
        <v>4143</v>
      </c>
      <c r="C509" s="738" t="s">
        <v>4178</v>
      </c>
      <c r="D509" s="738" t="s">
        <v>4810</v>
      </c>
      <c r="E509" s="738" t="s">
        <v>4768</v>
      </c>
      <c r="F509" s="741"/>
      <c r="G509" s="741"/>
      <c r="H509" s="741"/>
      <c r="I509" s="741"/>
      <c r="J509" s="741"/>
      <c r="K509" s="741"/>
      <c r="L509" s="741"/>
      <c r="M509" s="741"/>
      <c r="N509" s="741">
        <v>1</v>
      </c>
      <c r="O509" s="741">
        <v>515.07000000000005</v>
      </c>
      <c r="P509" s="754"/>
      <c r="Q509" s="742">
        <v>515.07000000000005</v>
      </c>
    </row>
    <row r="510" spans="1:17" ht="14.4" customHeight="1" x14ac:dyDescent="0.3">
      <c r="A510" s="737" t="s">
        <v>560</v>
      </c>
      <c r="B510" s="738" t="s">
        <v>4143</v>
      </c>
      <c r="C510" s="738" t="s">
        <v>4178</v>
      </c>
      <c r="D510" s="738" t="s">
        <v>4811</v>
      </c>
      <c r="E510" s="738" t="s">
        <v>4768</v>
      </c>
      <c r="F510" s="741"/>
      <c r="G510" s="741"/>
      <c r="H510" s="741"/>
      <c r="I510" s="741"/>
      <c r="J510" s="741"/>
      <c r="K510" s="741"/>
      <c r="L510" s="741"/>
      <c r="M510" s="741"/>
      <c r="N510" s="741">
        <v>2</v>
      </c>
      <c r="O510" s="741">
        <v>395.9</v>
      </c>
      <c r="P510" s="754"/>
      <c r="Q510" s="742">
        <v>197.95</v>
      </c>
    </row>
    <row r="511" spans="1:17" ht="14.4" customHeight="1" x14ac:dyDescent="0.3">
      <c r="A511" s="737" t="s">
        <v>560</v>
      </c>
      <c r="B511" s="738" t="s">
        <v>4143</v>
      </c>
      <c r="C511" s="738" t="s">
        <v>4144</v>
      </c>
      <c r="D511" s="738" t="s">
        <v>4812</v>
      </c>
      <c r="E511" s="738" t="s">
        <v>4813</v>
      </c>
      <c r="F511" s="741">
        <v>111</v>
      </c>
      <c r="G511" s="741">
        <v>3548226</v>
      </c>
      <c r="H511" s="741">
        <v>1.0990099009900991</v>
      </c>
      <c r="I511" s="741">
        <v>31966</v>
      </c>
      <c r="J511" s="741">
        <v>101</v>
      </c>
      <c r="K511" s="741">
        <v>3228566</v>
      </c>
      <c r="L511" s="741">
        <v>1</v>
      </c>
      <c r="M511" s="741">
        <v>31966</v>
      </c>
      <c r="N511" s="741">
        <v>106</v>
      </c>
      <c r="O511" s="741">
        <v>3388396</v>
      </c>
      <c r="P511" s="754">
        <v>1.0495049504950495</v>
      </c>
      <c r="Q511" s="742">
        <v>31966</v>
      </c>
    </row>
    <row r="512" spans="1:17" ht="14.4" customHeight="1" x14ac:dyDescent="0.3">
      <c r="A512" s="737" t="s">
        <v>560</v>
      </c>
      <c r="B512" s="738" t="s">
        <v>4143</v>
      </c>
      <c r="C512" s="738" t="s">
        <v>4144</v>
      </c>
      <c r="D512" s="738" t="s">
        <v>4814</v>
      </c>
      <c r="E512" s="738" t="s">
        <v>4815</v>
      </c>
      <c r="F512" s="741">
        <v>28</v>
      </c>
      <c r="G512" s="741">
        <v>333116</v>
      </c>
      <c r="H512" s="741">
        <v>2.1538461538461537</v>
      </c>
      <c r="I512" s="741">
        <v>11897</v>
      </c>
      <c r="J512" s="741">
        <v>13</v>
      </c>
      <c r="K512" s="741">
        <v>154661</v>
      </c>
      <c r="L512" s="741">
        <v>1</v>
      </c>
      <c r="M512" s="741">
        <v>11897</v>
      </c>
      <c r="N512" s="741">
        <v>44</v>
      </c>
      <c r="O512" s="741">
        <v>523468</v>
      </c>
      <c r="P512" s="754">
        <v>3.3846153846153846</v>
      </c>
      <c r="Q512" s="742">
        <v>11897</v>
      </c>
    </row>
    <row r="513" spans="1:17" ht="14.4" customHeight="1" x14ac:dyDescent="0.3">
      <c r="A513" s="737" t="s">
        <v>560</v>
      </c>
      <c r="B513" s="738" t="s">
        <v>4143</v>
      </c>
      <c r="C513" s="738" t="s">
        <v>4144</v>
      </c>
      <c r="D513" s="738" t="s">
        <v>4816</v>
      </c>
      <c r="E513" s="738" t="s">
        <v>4817</v>
      </c>
      <c r="F513" s="741"/>
      <c r="G513" s="741"/>
      <c r="H513" s="741"/>
      <c r="I513" s="741"/>
      <c r="J513" s="741"/>
      <c r="K513" s="741"/>
      <c r="L513" s="741"/>
      <c r="M513" s="741"/>
      <c r="N513" s="741">
        <v>1</v>
      </c>
      <c r="O513" s="741">
        <v>838</v>
      </c>
      <c r="P513" s="754"/>
      <c r="Q513" s="742">
        <v>838</v>
      </c>
    </row>
    <row r="514" spans="1:17" ht="14.4" customHeight="1" x14ac:dyDescent="0.3">
      <c r="A514" s="737" t="s">
        <v>560</v>
      </c>
      <c r="B514" s="738" t="s">
        <v>4143</v>
      </c>
      <c r="C514" s="738" t="s">
        <v>4144</v>
      </c>
      <c r="D514" s="738" t="s">
        <v>4342</v>
      </c>
      <c r="E514" s="738" t="s">
        <v>4343</v>
      </c>
      <c r="F514" s="741">
        <v>14</v>
      </c>
      <c r="G514" s="741">
        <v>11458</v>
      </c>
      <c r="H514" s="741">
        <v>1.373366894402493</v>
      </c>
      <c r="I514" s="741">
        <v>818.42857142857144</v>
      </c>
      <c r="J514" s="741">
        <v>10</v>
      </c>
      <c r="K514" s="741">
        <v>8343</v>
      </c>
      <c r="L514" s="741">
        <v>1</v>
      </c>
      <c r="M514" s="741">
        <v>834.3</v>
      </c>
      <c r="N514" s="741">
        <v>11</v>
      </c>
      <c r="O514" s="741">
        <v>9207</v>
      </c>
      <c r="P514" s="754">
        <v>1.1035598705501619</v>
      </c>
      <c r="Q514" s="742">
        <v>837</v>
      </c>
    </row>
    <row r="515" spans="1:17" ht="14.4" customHeight="1" x14ac:dyDescent="0.3">
      <c r="A515" s="737" t="s">
        <v>560</v>
      </c>
      <c r="B515" s="738" t="s">
        <v>4143</v>
      </c>
      <c r="C515" s="738" t="s">
        <v>4144</v>
      </c>
      <c r="D515" s="738" t="s">
        <v>4199</v>
      </c>
      <c r="E515" s="738" t="s">
        <v>4200</v>
      </c>
      <c r="F515" s="741">
        <v>91</v>
      </c>
      <c r="G515" s="741">
        <v>21385</v>
      </c>
      <c r="H515" s="741">
        <v>0.93691128148959479</v>
      </c>
      <c r="I515" s="741">
        <v>235</v>
      </c>
      <c r="J515" s="741">
        <v>91</v>
      </c>
      <c r="K515" s="741">
        <v>22825</v>
      </c>
      <c r="L515" s="741">
        <v>1</v>
      </c>
      <c r="M515" s="741">
        <v>250.82417582417582</v>
      </c>
      <c r="N515" s="741">
        <v>104</v>
      </c>
      <c r="O515" s="741">
        <v>26104</v>
      </c>
      <c r="P515" s="754">
        <v>1.1436582694414019</v>
      </c>
      <c r="Q515" s="742">
        <v>251</v>
      </c>
    </row>
    <row r="516" spans="1:17" ht="14.4" customHeight="1" x14ac:dyDescent="0.3">
      <c r="A516" s="737" t="s">
        <v>560</v>
      </c>
      <c r="B516" s="738" t="s">
        <v>4143</v>
      </c>
      <c r="C516" s="738" t="s">
        <v>4144</v>
      </c>
      <c r="D516" s="738" t="s">
        <v>4818</v>
      </c>
      <c r="E516" s="738" t="s">
        <v>4819</v>
      </c>
      <c r="F516" s="741">
        <v>62</v>
      </c>
      <c r="G516" s="741">
        <v>577840</v>
      </c>
      <c r="H516" s="741">
        <v>0.98412698412698407</v>
      </c>
      <c r="I516" s="741">
        <v>9320</v>
      </c>
      <c r="J516" s="741">
        <v>63</v>
      </c>
      <c r="K516" s="741">
        <v>587160</v>
      </c>
      <c r="L516" s="741">
        <v>1</v>
      </c>
      <c r="M516" s="741">
        <v>9320</v>
      </c>
      <c r="N516" s="741">
        <v>101</v>
      </c>
      <c r="O516" s="741">
        <v>941320</v>
      </c>
      <c r="P516" s="754">
        <v>1.6031746031746033</v>
      </c>
      <c r="Q516" s="742">
        <v>9320</v>
      </c>
    </row>
    <row r="517" spans="1:17" ht="14.4" customHeight="1" x14ac:dyDescent="0.3">
      <c r="A517" s="737" t="s">
        <v>560</v>
      </c>
      <c r="B517" s="738" t="s">
        <v>4143</v>
      </c>
      <c r="C517" s="738" t="s">
        <v>4144</v>
      </c>
      <c r="D517" s="738" t="s">
        <v>4820</v>
      </c>
      <c r="E517" s="738" t="s">
        <v>4821</v>
      </c>
      <c r="F517" s="741">
        <v>0</v>
      </c>
      <c r="G517" s="741">
        <v>0</v>
      </c>
      <c r="H517" s="741"/>
      <c r="I517" s="741"/>
      <c r="J517" s="741">
        <v>0</v>
      </c>
      <c r="K517" s="741">
        <v>0</v>
      </c>
      <c r="L517" s="741"/>
      <c r="M517" s="741"/>
      <c r="N517" s="741">
        <v>0</v>
      </c>
      <c r="O517" s="741">
        <v>0</v>
      </c>
      <c r="P517" s="754"/>
      <c r="Q517" s="742"/>
    </row>
    <row r="518" spans="1:17" ht="14.4" customHeight="1" x14ac:dyDescent="0.3">
      <c r="A518" s="737" t="s">
        <v>560</v>
      </c>
      <c r="B518" s="738" t="s">
        <v>4143</v>
      </c>
      <c r="C518" s="738" t="s">
        <v>4144</v>
      </c>
      <c r="D518" s="738" t="s">
        <v>4822</v>
      </c>
      <c r="E518" s="738" t="s">
        <v>4823</v>
      </c>
      <c r="F518" s="741">
        <v>156</v>
      </c>
      <c r="G518" s="741">
        <v>0</v>
      </c>
      <c r="H518" s="741"/>
      <c r="I518" s="741">
        <v>0</v>
      </c>
      <c r="J518" s="741">
        <v>94</v>
      </c>
      <c r="K518" s="741">
        <v>0</v>
      </c>
      <c r="L518" s="741"/>
      <c r="M518" s="741">
        <v>0</v>
      </c>
      <c r="N518" s="741">
        <v>63</v>
      </c>
      <c r="O518" s="741">
        <v>0</v>
      </c>
      <c r="P518" s="754"/>
      <c r="Q518" s="742">
        <v>0</v>
      </c>
    </row>
    <row r="519" spans="1:17" ht="14.4" customHeight="1" x14ac:dyDescent="0.3">
      <c r="A519" s="737" t="s">
        <v>560</v>
      </c>
      <c r="B519" s="738" t="s">
        <v>4143</v>
      </c>
      <c r="C519" s="738" t="s">
        <v>4144</v>
      </c>
      <c r="D519" s="738" t="s">
        <v>4824</v>
      </c>
      <c r="E519" s="738" t="s">
        <v>4825</v>
      </c>
      <c r="F519" s="741">
        <v>18</v>
      </c>
      <c r="G519" s="741">
        <v>0</v>
      </c>
      <c r="H519" s="741"/>
      <c r="I519" s="741">
        <v>0</v>
      </c>
      <c r="J519" s="741">
        <v>14</v>
      </c>
      <c r="K519" s="741">
        <v>0</v>
      </c>
      <c r="L519" s="741"/>
      <c r="M519" s="741">
        <v>0</v>
      </c>
      <c r="N519" s="741">
        <v>22</v>
      </c>
      <c r="O519" s="741">
        <v>0</v>
      </c>
      <c r="P519" s="754"/>
      <c r="Q519" s="742">
        <v>0</v>
      </c>
    </row>
    <row r="520" spans="1:17" ht="14.4" customHeight="1" x14ac:dyDescent="0.3">
      <c r="A520" s="737" t="s">
        <v>560</v>
      </c>
      <c r="B520" s="738" t="s">
        <v>4143</v>
      </c>
      <c r="C520" s="738" t="s">
        <v>4144</v>
      </c>
      <c r="D520" s="738" t="s">
        <v>4826</v>
      </c>
      <c r="E520" s="738" t="s">
        <v>4827</v>
      </c>
      <c r="F520" s="741">
        <v>29</v>
      </c>
      <c r="G520" s="741">
        <v>0</v>
      </c>
      <c r="H520" s="741"/>
      <c r="I520" s="741">
        <v>0</v>
      </c>
      <c r="J520" s="741">
        <v>22</v>
      </c>
      <c r="K520" s="741">
        <v>0</v>
      </c>
      <c r="L520" s="741"/>
      <c r="M520" s="741">
        <v>0</v>
      </c>
      <c r="N520" s="741">
        <v>25</v>
      </c>
      <c r="O520" s="741">
        <v>0</v>
      </c>
      <c r="P520" s="754"/>
      <c r="Q520" s="742">
        <v>0</v>
      </c>
    </row>
    <row r="521" spans="1:17" ht="14.4" customHeight="1" x14ac:dyDescent="0.3">
      <c r="A521" s="737" t="s">
        <v>560</v>
      </c>
      <c r="B521" s="738" t="s">
        <v>4143</v>
      </c>
      <c r="C521" s="738" t="s">
        <v>4144</v>
      </c>
      <c r="D521" s="738" t="s">
        <v>4828</v>
      </c>
      <c r="E521" s="738" t="s">
        <v>4829</v>
      </c>
      <c r="F521" s="741">
        <v>1</v>
      </c>
      <c r="G521" s="741">
        <v>0</v>
      </c>
      <c r="H521" s="741"/>
      <c r="I521" s="741">
        <v>0</v>
      </c>
      <c r="J521" s="741"/>
      <c r="K521" s="741"/>
      <c r="L521" s="741"/>
      <c r="M521" s="741"/>
      <c r="N521" s="741">
        <v>2</v>
      </c>
      <c r="O521" s="741">
        <v>0</v>
      </c>
      <c r="P521" s="754"/>
      <c r="Q521" s="742">
        <v>0</v>
      </c>
    </row>
    <row r="522" spans="1:17" ht="14.4" customHeight="1" x14ac:dyDescent="0.3">
      <c r="A522" s="737" t="s">
        <v>560</v>
      </c>
      <c r="B522" s="738" t="s">
        <v>4143</v>
      </c>
      <c r="C522" s="738" t="s">
        <v>4144</v>
      </c>
      <c r="D522" s="738" t="s">
        <v>4830</v>
      </c>
      <c r="E522" s="738" t="s">
        <v>4827</v>
      </c>
      <c r="F522" s="741">
        <v>21</v>
      </c>
      <c r="G522" s="741">
        <v>0</v>
      </c>
      <c r="H522" s="741"/>
      <c r="I522" s="741">
        <v>0</v>
      </c>
      <c r="J522" s="741">
        <v>33</v>
      </c>
      <c r="K522" s="741">
        <v>0</v>
      </c>
      <c r="L522" s="741"/>
      <c r="M522" s="741">
        <v>0</v>
      </c>
      <c r="N522" s="741">
        <v>35</v>
      </c>
      <c r="O522" s="741">
        <v>0</v>
      </c>
      <c r="P522" s="754"/>
      <c r="Q522" s="742">
        <v>0</v>
      </c>
    </row>
    <row r="523" spans="1:17" ht="14.4" customHeight="1" x14ac:dyDescent="0.3">
      <c r="A523" s="737" t="s">
        <v>560</v>
      </c>
      <c r="B523" s="738" t="s">
        <v>4143</v>
      </c>
      <c r="C523" s="738" t="s">
        <v>4144</v>
      </c>
      <c r="D523" s="738" t="s">
        <v>4831</v>
      </c>
      <c r="E523" s="738" t="s">
        <v>4832</v>
      </c>
      <c r="F523" s="741">
        <v>17</v>
      </c>
      <c r="G523" s="741">
        <v>93092</v>
      </c>
      <c r="H523" s="741"/>
      <c r="I523" s="741">
        <v>5476</v>
      </c>
      <c r="J523" s="741"/>
      <c r="K523" s="741"/>
      <c r="L523" s="741"/>
      <c r="M523" s="741"/>
      <c r="N523" s="741"/>
      <c r="O523" s="741"/>
      <c r="P523" s="754"/>
      <c r="Q523" s="742"/>
    </row>
    <row r="524" spans="1:17" ht="14.4" customHeight="1" x14ac:dyDescent="0.3">
      <c r="A524" s="737" t="s">
        <v>560</v>
      </c>
      <c r="B524" s="738" t="s">
        <v>4143</v>
      </c>
      <c r="C524" s="738" t="s">
        <v>4144</v>
      </c>
      <c r="D524" s="738" t="s">
        <v>4833</v>
      </c>
      <c r="E524" s="738" t="s">
        <v>4834</v>
      </c>
      <c r="F524" s="741">
        <v>170</v>
      </c>
      <c r="G524" s="741">
        <v>4074220</v>
      </c>
      <c r="H524" s="741">
        <v>0.98265895953757221</v>
      </c>
      <c r="I524" s="741">
        <v>23966</v>
      </c>
      <c r="J524" s="741">
        <v>173</v>
      </c>
      <c r="K524" s="741">
        <v>4146118</v>
      </c>
      <c r="L524" s="741">
        <v>1</v>
      </c>
      <c r="M524" s="741">
        <v>23966</v>
      </c>
      <c r="N524" s="741">
        <v>218</v>
      </c>
      <c r="O524" s="741">
        <v>5224588</v>
      </c>
      <c r="P524" s="754">
        <v>1.2601156069364161</v>
      </c>
      <c r="Q524" s="742">
        <v>23966</v>
      </c>
    </row>
    <row r="525" spans="1:17" ht="14.4" customHeight="1" x14ac:dyDescent="0.3">
      <c r="A525" s="737" t="s">
        <v>560</v>
      </c>
      <c r="B525" s="738" t="s">
        <v>4143</v>
      </c>
      <c r="C525" s="738" t="s">
        <v>4144</v>
      </c>
      <c r="D525" s="738" t="s">
        <v>4835</v>
      </c>
      <c r="E525" s="738" t="s">
        <v>4836</v>
      </c>
      <c r="F525" s="741">
        <v>6</v>
      </c>
      <c r="G525" s="741">
        <v>40056</v>
      </c>
      <c r="H525" s="741"/>
      <c r="I525" s="741">
        <v>6676</v>
      </c>
      <c r="J525" s="741"/>
      <c r="K525" s="741"/>
      <c r="L525" s="741"/>
      <c r="M525" s="741"/>
      <c r="N525" s="741"/>
      <c r="O525" s="741"/>
      <c r="P525" s="754"/>
      <c r="Q525" s="742"/>
    </row>
    <row r="526" spans="1:17" ht="14.4" customHeight="1" x14ac:dyDescent="0.3">
      <c r="A526" s="737" t="s">
        <v>560</v>
      </c>
      <c r="B526" s="738" t="s">
        <v>4143</v>
      </c>
      <c r="C526" s="738" t="s">
        <v>4144</v>
      </c>
      <c r="D526" s="738" t="s">
        <v>4837</v>
      </c>
      <c r="E526" s="738" t="s">
        <v>4827</v>
      </c>
      <c r="F526" s="741">
        <v>9</v>
      </c>
      <c r="G526" s="741">
        <v>0</v>
      </c>
      <c r="H526" s="741"/>
      <c r="I526" s="741">
        <v>0</v>
      </c>
      <c r="J526" s="741">
        <v>10</v>
      </c>
      <c r="K526" s="741">
        <v>0</v>
      </c>
      <c r="L526" s="741"/>
      <c r="M526" s="741">
        <v>0</v>
      </c>
      <c r="N526" s="741">
        <v>16</v>
      </c>
      <c r="O526" s="741">
        <v>0</v>
      </c>
      <c r="P526" s="754"/>
      <c r="Q526" s="742">
        <v>0</v>
      </c>
    </row>
    <row r="527" spans="1:17" ht="14.4" customHeight="1" x14ac:dyDescent="0.3">
      <c r="A527" s="737" t="s">
        <v>560</v>
      </c>
      <c r="B527" s="738" t="s">
        <v>4143</v>
      </c>
      <c r="C527" s="738" t="s">
        <v>4144</v>
      </c>
      <c r="D527" s="738" t="s">
        <v>4838</v>
      </c>
      <c r="E527" s="738" t="s">
        <v>4839</v>
      </c>
      <c r="F527" s="741">
        <v>221</v>
      </c>
      <c r="G527" s="741">
        <v>6180486</v>
      </c>
      <c r="H527" s="741">
        <v>0.75945017182130581</v>
      </c>
      <c r="I527" s="741">
        <v>27966</v>
      </c>
      <c r="J527" s="741">
        <v>291</v>
      </c>
      <c r="K527" s="741">
        <v>8138106</v>
      </c>
      <c r="L527" s="741">
        <v>1</v>
      </c>
      <c r="M527" s="741">
        <v>27966</v>
      </c>
      <c r="N527" s="741">
        <v>321</v>
      </c>
      <c r="O527" s="741">
        <v>8977086</v>
      </c>
      <c r="P527" s="754">
        <v>1.1030927835051547</v>
      </c>
      <c r="Q527" s="742">
        <v>27966</v>
      </c>
    </row>
    <row r="528" spans="1:17" ht="14.4" customHeight="1" x14ac:dyDescent="0.3">
      <c r="A528" s="737" t="s">
        <v>560</v>
      </c>
      <c r="B528" s="738" t="s">
        <v>4143</v>
      </c>
      <c r="C528" s="738" t="s">
        <v>4144</v>
      </c>
      <c r="D528" s="738" t="s">
        <v>4840</v>
      </c>
      <c r="E528" s="738" t="s">
        <v>4841</v>
      </c>
      <c r="F528" s="741">
        <v>34</v>
      </c>
      <c r="G528" s="741">
        <v>38080</v>
      </c>
      <c r="H528" s="741">
        <v>1.5740740740740742</v>
      </c>
      <c r="I528" s="741">
        <v>1120</v>
      </c>
      <c r="J528" s="741">
        <v>21</v>
      </c>
      <c r="K528" s="741">
        <v>24192</v>
      </c>
      <c r="L528" s="741">
        <v>1</v>
      </c>
      <c r="M528" s="741">
        <v>1152</v>
      </c>
      <c r="N528" s="741">
        <v>11</v>
      </c>
      <c r="O528" s="741">
        <v>12672</v>
      </c>
      <c r="P528" s="754">
        <v>0.52380952380952384</v>
      </c>
      <c r="Q528" s="742">
        <v>1152</v>
      </c>
    </row>
    <row r="529" spans="1:17" ht="14.4" customHeight="1" x14ac:dyDescent="0.3">
      <c r="A529" s="737" t="s">
        <v>560</v>
      </c>
      <c r="B529" s="738" t="s">
        <v>4143</v>
      </c>
      <c r="C529" s="738" t="s">
        <v>4144</v>
      </c>
      <c r="D529" s="738" t="s">
        <v>4842</v>
      </c>
      <c r="E529" s="738" t="s">
        <v>4843</v>
      </c>
      <c r="F529" s="741">
        <v>4</v>
      </c>
      <c r="G529" s="741">
        <v>0</v>
      </c>
      <c r="H529" s="741"/>
      <c r="I529" s="741">
        <v>0</v>
      </c>
      <c r="J529" s="741">
        <v>3</v>
      </c>
      <c r="K529" s="741">
        <v>0</v>
      </c>
      <c r="L529" s="741"/>
      <c r="M529" s="741">
        <v>0</v>
      </c>
      <c r="N529" s="741">
        <v>5</v>
      </c>
      <c r="O529" s="741">
        <v>0</v>
      </c>
      <c r="P529" s="754"/>
      <c r="Q529" s="742">
        <v>0</v>
      </c>
    </row>
    <row r="530" spans="1:17" ht="14.4" customHeight="1" x14ac:dyDescent="0.3">
      <c r="A530" s="737" t="s">
        <v>560</v>
      </c>
      <c r="B530" s="738" t="s">
        <v>4143</v>
      </c>
      <c r="C530" s="738" t="s">
        <v>4144</v>
      </c>
      <c r="D530" s="738" t="s">
        <v>4844</v>
      </c>
      <c r="E530" s="738" t="s">
        <v>4845</v>
      </c>
      <c r="F530" s="741">
        <v>72</v>
      </c>
      <c r="G530" s="741">
        <v>25121</v>
      </c>
      <c r="H530" s="741">
        <v>0.9672711870932964</v>
      </c>
      <c r="I530" s="741">
        <v>348.90277777777777</v>
      </c>
      <c r="J530" s="741">
        <v>70</v>
      </c>
      <c r="K530" s="741">
        <v>25971</v>
      </c>
      <c r="L530" s="741">
        <v>1</v>
      </c>
      <c r="M530" s="741">
        <v>371.01428571428573</v>
      </c>
      <c r="N530" s="741">
        <v>92</v>
      </c>
      <c r="O530" s="741">
        <v>34308</v>
      </c>
      <c r="P530" s="754">
        <v>1.3210118978861036</v>
      </c>
      <c r="Q530" s="742">
        <v>372.91304347826087</v>
      </c>
    </row>
    <row r="531" spans="1:17" ht="14.4" customHeight="1" x14ac:dyDescent="0.3">
      <c r="A531" s="737" t="s">
        <v>560</v>
      </c>
      <c r="B531" s="738" t="s">
        <v>4143</v>
      </c>
      <c r="C531" s="738" t="s">
        <v>4144</v>
      </c>
      <c r="D531" s="738" t="s">
        <v>4295</v>
      </c>
      <c r="E531" s="738" t="s">
        <v>4296</v>
      </c>
      <c r="F531" s="741">
        <v>9</v>
      </c>
      <c r="G531" s="741">
        <v>5498</v>
      </c>
      <c r="H531" s="741">
        <v>2.9416800428036383</v>
      </c>
      <c r="I531" s="741">
        <v>610.88888888888891</v>
      </c>
      <c r="J531" s="741">
        <v>3</v>
      </c>
      <c r="K531" s="741">
        <v>1869</v>
      </c>
      <c r="L531" s="741">
        <v>1</v>
      </c>
      <c r="M531" s="741">
        <v>623</v>
      </c>
      <c r="N531" s="741">
        <v>3</v>
      </c>
      <c r="O531" s="741">
        <v>1872</v>
      </c>
      <c r="P531" s="754">
        <v>1.0016051364365972</v>
      </c>
      <c r="Q531" s="742">
        <v>624</v>
      </c>
    </row>
    <row r="532" spans="1:17" ht="14.4" customHeight="1" x14ac:dyDescent="0.3">
      <c r="A532" s="737" t="s">
        <v>560</v>
      </c>
      <c r="B532" s="738" t="s">
        <v>4143</v>
      </c>
      <c r="C532" s="738" t="s">
        <v>4144</v>
      </c>
      <c r="D532" s="738" t="s">
        <v>4297</v>
      </c>
      <c r="E532" s="738" t="s">
        <v>4296</v>
      </c>
      <c r="F532" s="741">
        <v>2</v>
      </c>
      <c r="G532" s="741">
        <v>1050</v>
      </c>
      <c r="H532" s="741">
        <v>0.97765363128491622</v>
      </c>
      <c r="I532" s="741">
        <v>525</v>
      </c>
      <c r="J532" s="741">
        <v>2</v>
      </c>
      <c r="K532" s="741">
        <v>1074</v>
      </c>
      <c r="L532" s="741">
        <v>1</v>
      </c>
      <c r="M532" s="741">
        <v>537</v>
      </c>
      <c r="N532" s="741">
        <v>3</v>
      </c>
      <c r="O532" s="741">
        <v>1614</v>
      </c>
      <c r="P532" s="754">
        <v>1.5027932960893855</v>
      </c>
      <c r="Q532" s="742">
        <v>538</v>
      </c>
    </row>
    <row r="533" spans="1:17" ht="14.4" customHeight="1" x14ac:dyDescent="0.3">
      <c r="A533" s="737" t="s">
        <v>560</v>
      </c>
      <c r="B533" s="738" t="s">
        <v>4143</v>
      </c>
      <c r="C533" s="738" t="s">
        <v>4144</v>
      </c>
      <c r="D533" s="738" t="s">
        <v>4846</v>
      </c>
      <c r="E533" s="738" t="s">
        <v>4827</v>
      </c>
      <c r="F533" s="741">
        <v>4</v>
      </c>
      <c r="G533" s="741">
        <v>0</v>
      </c>
      <c r="H533" s="741"/>
      <c r="I533" s="741">
        <v>0</v>
      </c>
      <c r="J533" s="741">
        <v>1</v>
      </c>
      <c r="K533" s="741">
        <v>0</v>
      </c>
      <c r="L533" s="741"/>
      <c r="M533" s="741">
        <v>0</v>
      </c>
      <c r="N533" s="741">
        <v>2</v>
      </c>
      <c r="O533" s="741">
        <v>0</v>
      </c>
      <c r="P533" s="754"/>
      <c r="Q533" s="742">
        <v>0</v>
      </c>
    </row>
    <row r="534" spans="1:17" ht="14.4" customHeight="1" x14ac:dyDescent="0.3">
      <c r="A534" s="737" t="s">
        <v>4847</v>
      </c>
      <c r="B534" s="738" t="s">
        <v>4148</v>
      </c>
      <c r="C534" s="738" t="s">
        <v>4178</v>
      </c>
      <c r="D534" s="738" t="s">
        <v>4280</v>
      </c>
      <c r="E534" s="738" t="s">
        <v>4281</v>
      </c>
      <c r="F534" s="741">
        <v>97</v>
      </c>
      <c r="G534" s="741">
        <v>87760.75</v>
      </c>
      <c r="H534" s="741">
        <v>0.82203389830508478</v>
      </c>
      <c r="I534" s="741">
        <v>904.75</v>
      </c>
      <c r="J534" s="741">
        <v>118</v>
      </c>
      <c r="K534" s="741">
        <v>106760.5</v>
      </c>
      <c r="L534" s="741">
        <v>1</v>
      </c>
      <c r="M534" s="741">
        <v>904.75</v>
      </c>
      <c r="N534" s="741">
        <v>97</v>
      </c>
      <c r="O534" s="741">
        <v>87760.75</v>
      </c>
      <c r="P534" s="754">
        <v>0.82203389830508478</v>
      </c>
      <c r="Q534" s="742">
        <v>904.75</v>
      </c>
    </row>
    <row r="535" spans="1:17" ht="14.4" customHeight="1" x14ac:dyDescent="0.3">
      <c r="A535" s="737" t="s">
        <v>4847</v>
      </c>
      <c r="B535" s="738" t="s">
        <v>4148</v>
      </c>
      <c r="C535" s="738" t="s">
        <v>4178</v>
      </c>
      <c r="D535" s="738" t="s">
        <v>4183</v>
      </c>
      <c r="E535" s="738" t="s">
        <v>4184</v>
      </c>
      <c r="F535" s="741"/>
      <c r="G535" s="741"/>
      <c r="H535" s="741"/>
      <c r="I535" s="741"/>
      <c r="J535" s="741">
        <v>1</v>
      </c>
      <c r="K535" s="741">
        <v>242.64</v>
      </c>
      <c r="L535" s="741">
        <v>1</v>
      </c>
      <c r="M535" s="741">
        <v>242.64</v>
      </c>
      <c r="N535" s="741"/>
      <c r="O535" s="741"/>
      <c r="P535" s="754"/>
      <c r="Q535" s="742"/>
    </row>
    <row r="536" spans="1:17" ht="14.4" customHeight="1" x14ac:dyDescent="0.3">
      <c r="A536" s="737" t="s">
        <v>4847</v>
      </c>
      <c r="B536" s="738" t="s">
        <v>4148</v>
      </c>
      <c r="C536" s="738" t="s">
        <v>4144</v>
      </c>
      <c r="D536" s="738" t="s">
        <v>4282</v>
      </c>
      <c r="E536" s="738" t="s">
        <v>4283</v>
      </c>
      <c r="F536" s="741">
        <v>4</v>
      </c>
      <c r="G536" s="741">
        <v>756</v>
      </c>
      <c r="H536" s="741"/>
      <c r="I536" s="741">
        <v>189</v>
      </c>
      <c r="J536" s="741"/>
      <c r="K536" s="741"/>
      <c r="L536" s="741"/>
      <c r="M536" s="741"/>
      <c r="N536" s="741">
        <v>2</v>
      </c>
      <c r="O536" s="741">
        <v>392</v>
      </c>
      <c r="P536" s="754"/>
      <c r="Q536" s="742">
        <v>196</v>
      </c>
    </row>
    <row r="537" spans="1:17" ht="14.4" customHeight="1" x14ac:dyDescent="0.3">
      <c r="A537" s="737" t="s">
        <v>4847</v>
      </c>
      <c r="B537" s="738" t="s">
        <v>4148</v>
      </c>
      <c r="C537" s="738" t="s">
        <v>4144</v>
      </c>
      <c r="D537" s="738" t="s">
        <v>4193</v>
      </c>
      <c r="E537" s="738" t="s">
        <v>4194</v>
      </c>
      <c r="F537" s="741"/>
      <c r="G537" s="741"/>
      <c r="H537" s="741"/>
      <c r="I537" s="741"/>
      <c r="J537" s="741"/>
      <c r="K537" s="741"/>
      <c r="L537" s="741"/>
      <c r="M537" s="741"/>
      <c r="N537" s="741">
        <v>2</v>
      </c>
      <c r="O537" s="741">
        <v>74</v>
      </c>
      <c r="P537" s="754"/>
      <c r="Q537" s="742">
        <v>37</v>
      </c>
    </row>
    <row r="538" spans="1:17" ht="14.4" customHeight="1" x14ac:dyDescent="0.3">
      <c r="A538" s="737" t="s">
        <v>4847</v>
      </c>
      <c r="B538" s="738" t="s">
        <v>4148</v>
      </c>
      <c r="C538" s="738" t="s">
        <v>4144</v>
      </c>
      <c r="D538" s="738" t="s">
        <v>4199</v>
      </c>
      <c r="E538" s="738" t="s">
        <v>4200</v>
      </c>
      <c r="F538" s="741">
        <v>771</v>
      </c>
      <c r="G538" s="741">
        <v>181185</v>
      </c>
      <c r="H538" s="741">
        <v>0.8542634196940051</v>
      </c>
      <c r="I538" s="741">
        <v>235</v>
      </c>
      <c r="J538" s="741">
        <v>845</v>
      </c>
      <c r="K538" s="741">
        <v>212095</v>
      </c>
      <c r="L538" s="741">
        <v>1</v>
      </c>
      <c r="M538" s="741">
        <v>251</v>
      </c>
      <c r="N538" s="741">
        <v>787</v>
      </c>
      <c r="O538" s="741">
        <v>197537</v>
      </c>
      <c r="P538" s="754">
        <v>0.93136094674556213</v>
      </c>
      <c r="Q538" s="742">
        <v>251</v>
      </c>
    </row>
    <row r="539" spans="1:17" ht="14.4" customHeight="1" x14ac:dyDescent="0.3">
      <c r="A539" s="737" t="s">
        <v>4847</v>
      </c>
      <c r="B539" s="738" t="s">
        <v>4148</v>
      </c>
      <c r="C539" s="738" t="s">
        <v>4144</v>
      </c>
      <c r="D539" s="738" t="s">
        <v>4225</v>
      </c>
      <c r="E539" s="738" t="s">
        <v>4226</v>
      </c>
      <c r="F539" s="741">
        <v>410</v>
      </c>
      <c r="G539" s="741">
        <v>48380</v>
      </c>
      <c r="H539" s="741">
        <v>0.74412452319429068</v>
      </c>
      <c r="I539" s="741">
        <v>118</v>
      </c>
      <c r="J539" s="741">
        <v>516</v>
      </c>
      <c r="K539" s="741">
        <v>65016</v>
      </c>
      <c r="L539" s="741">
        <v>1</v>
      </c>
      <c r="M539" s="741">
        <v>126</v>
      </c>
      <c r="N539" s="741">
        <v>505</v>
      </c>
      <c r="O539" s="741">
        <v>63630</v>
      </c>
      <c r="P539" s="754">
        <v>0.97868217054263562</v>
      </c>
      <c r="Q539" s="742">
        <v>126</v>
      </c>
    </row>
    <row r="540" spans="1:17" ht="14.4" customHeight="1" x14ac:dyDescent="0.3">
      <c r="A540" s="737" t="s">
        <v>4847</v>
      </c>
      <c r="B540" s="738" t="s">
        <v>4148</v>
      </c>
      <c r="C540" s="738" t="s">
        <v>4144</v>
      </c>
      <c r="D540" s="738" t="s">
        <v>4229</v>
      </c>
      <c r="E540" s="738" t="s">
        <v>4230</v>
      </c>
      <c r="F540" s="741">
        <v>27</v>
      </c>
      <c r="G540" s="741">
        <v>13149</v>
      </c>
      <c r="H540" s="741">
        <v>0.78128342245989302</v>
      </c>
      <c r="I540" s="741">
        <v>487</v>
      </c>
      <c r="J540" s="741">
        <v>34</v>
      </c>
      <c r="K540" s="741">
        <v>16830</v>
      </c>
      <c r="L540" s="741">
        <v>1</v>
      </c>
      <c r="M540" s="741">
        <v>495</v>
      </c>
      <c r="N540" s="741">
        <v>54</v>
      </c>
      <c r="O540" s="741">
        <v>26730</v>
      </c>
      <c r="P540" s="754">
        <v>1.588235294117647</v>
      </c>
      <c r="Q540" s="742">
        <v>495</v>
      </c>
    </row>
    <row r="541" spans="1:17" ht="14.4" customHeight="1" x14ac:dyDescent="0.3">
      <c r="A541" s="737" t="s">
        <v>4847</v>
      </c>
      <c r="B541" s="738" t="s">
        <v>4148</v>
      </c>
      <c r="C541" s="738" t="s">
        <v>4144</v>
      </c>
      <c r="D541" s="738" t="s">
        <v>4286</v>
      </c>
      <c r="E541" s="738" t="s">
        <v>4233</v>
      </c>
      <c r="F541" s="741">
        <v>12</v>
      </c>
      <c r="G541" s="741">
        <v>8160</v>
      </c>
      <c r="H541" s="741">
        <v>5.9302325581395348</v>
      </c>
      <c r="I541" s="741">
        <v>680</v>
      </c>
      <c r="J541" s="741">
        <v>2</v>
      </c>
      <c r="K541" s="741">
        <v>1376</v>
      </c>
      <c r="L541" s="741">
        <v>1</v>
      </c>
      <c r="M541" s="741">
        <v>688</v>
      </c>
      <c r="N541" s="741">
        <v>17</v>
      </c>
      <c r="O541" s="741">
        <v>11696</v>
      </c>
      <c r="P541" s="754">
        <v>8.5</v>
      </c>
      <c r="Q541" s="742">
        <v>688</v>
      </c>
    </row>
    <row r="542" spans="1:17" ht="14.4" customHeight="1" x14ac:dyDescent="0.3">
      <c r="A542" s="737" t="s">
        <v>4847</v>
      </c>
      <c r="B542" s="738" t="s">
        <v>4148</v>
      </c>
      <c r="C542" s="738" t="s">
        <v>4144</v>
      </c>
      <c r="D542" s="738" t="s">
        <v>4848</v>
      </c>
      <c r="E542" s="738" t="s">
        <v>4249</v>
      </c>
      <c r="F542" s="741">
        <v>95</v>
      </c>
      <c r="G542" s="741">
        <v>71440</v>
      </c>
      <c r="H542" s="741">
        <v>0.63513513513513509</v>
      </c>
      <c r="I542" s="741">
        <v>752</v>
      </c>
      <c r="J542" s="741">
        <v>148</v>
      </c>
      <c r="K542" s="741">
        <v>112480</v>
      </c>
      <c r="L542" s="741">
        <v>1</v>
      </c>
      <c r="M542" s="741">
        <v>760</v>
      </c>
      <c r="N542" s="741">
        <v>114</v>
      </c>
      <c r="O542" s="741">
        <v>86640</v>
      </c>
      <c r="P542" s="754">
        <v>0.77027027027027029</v>
      </c>
      <c r="Q542" s="742">
        <v>760</v>
      </c>
    </row>
    <row r="543" spans="1:17" ht="14.4" customHeight="1" x14ac:dyDescent="0.3">
      <c r="A543" s="737" t="s">
        <v>4847</v>
      </c>
      <c r="B543" s="738" t="s">
        <v>4148</v>
      </c>
      <c r="C543" s="738" t="s">
        <v>4144</v>
      </c>
      <c r="D543" s="738" t="s">
        <v>4231</v>
      </c>
      <c r="E543" s="738" t="s">
        <v>4230</v>
      </c>
      <c r="F543" s="741">
        <v>146</v>
      </c>
      <c r="G543" s="741">
        <v>81614</v>
      </c>
      <c r="H543" s="741">
        <v>1.4226397991911868</v>
      </c>
      <c r="I543" s="741">
        <v>559</v>
      </c>
      <c r="J543" s="741">
        <v>101</v>
      </c>
      <c r="K543" s="741">
        <v>57368</v>
      </c>
      <c r="L543" s="741">
        <v>1</v>
      </c>
      <c r="M543" s="741">
        <v>568</v>
      </c>
      <c r="N543" s="741">
        <v>45</v>
      </c>
      <c r="O543" s="741">
        <v>25560</v>
      </c>
      <c r="P543" s="754">
        <v>0.44554455445544555</v>
      </c>
      <c r="Q543" s="742">
        <v>568</v>
      </c>
    </row>
    <row r="544" spans="1:17" ht="14.4" customHeight="1" x14ac:dyDescent="0.3">
      <c r="A544" s="737" t="s">
        <v>4847</v>
      </c>
      <c r="B544" s="738" t="s">
        <v>4148</v>
      </c>
      <c r="C544" s="738" t="s">
        <v>4144</v>
      </c>
      <c r="D544" s="738" t="s">
        <v>4232</v>
      </c>
      <c r="E544" s="738" t="s">
        <v>4233</v>
      </c>
      <c r="F544" s="741">
        <v>35</v>
      </c>
      <c r="G544" s="741">
        <v>26320</v>
      </c>
      <c r="H544" s="741">
        <v>0.78604706725600282</v>
      </c>
      <c r="I544" s="741">
        <v>752</v>
      </c>
      <c r="J544" s="741">
        <v>44</v>
      </c>
      <c r="K544" s="741">
        <v>33484</v>
      </c>
      <c r="L544" s="741">
        <v>1</v>
      </c>
      <c r="M544" s="741">
        <v>761</v>
      </c>
      <c r="N544" s="741">
        <v>59</v>
      </c>
      <c r="O544" s="741">
        <v>44899</v>
      </c>
      <c r="P544" s="754">
        <v>1.3409090909090908</v>
      </c>
      <c r="Q544" s="742">
        <v>761</v>
      </c>
    </row>
    <row r="545" spans="1:17" ht="14.4" customHeight="1" x14ac:dyDescent="0.3">
      <c r="A545" s="737" t="s">
        <v>4847</v>
      </c>
      <c r="B545" s="738" t="s">
        <v>4148</v>
      </c>
      <c r="C545" s="738" t="s">
        <v>4144</v>
      </c>
      <c r="D545" s="738" t="s">
        <v>4287</v>
      </c>
      <c r="E545" s="738" t="s">
        <v>4288</v>
      </c>
      <c r="F545" s="741">
        <v>601</v>
      </c>
      <c r="G545" s="741">
        <v>486209</v>
      </c>
      <c r="H545" s="741">
        <v>1.0057318622036331</v>
      </c>
      <c r="I545" s="741">
        <v>809</v>
      </c>
      <c r="J545" s="741">
        <v>591</v>
      </c>
      <c r="K545" s="741">
        <v>483438</v>
      </c>
      <c r="L545" s="741">
        <v>1</v>
      </c>
      <c r="M545" s="741">
        <v>818</v>
      </c>
      <c r="N545" s="741">
        <v>608</v>
      </c>
      <c r="O545" s="741">
        <v>497344</v>
      </c>
      <c r="P545" s="754">
        <v>1.0287648054145515</v>
      </c>
      <c r="Q545" s="742">
        <v>818</v>
      </c>
    </row>
    <row r="546" spans="1:17" ht="14.4" customHeight="1" x14ac:dyDescent="0.3">
      <c r="A546" s="737" t="s">
        <v>4847</v>
      </c>
      <c r="B546" s="738" t="s">
        <v>4148</v>
      </c>
      <c r="C546" s="738" t="s">
        <v>4144</v>
      </c>
      <c r="D546" s="738" t="s">
        <v>4234</v>
      </c>
      <c r="E546" s="738" t="s">
        <v>4235</v>
      </c>
      <c r="F546" s="741"/>
      <c r="G546" s="741"/>
      <c r="H546" s="741"/>
      <c r="I546" s="741"/>
      <c r="J546" s="741">
        <v>1</v>
      </c>
      <c r="K546" s="741">
        <v>462</v>
      </c>
      <c r="L546" s="741">
        <v>1</v>
      </c>
      <c r="M546" s="741">
        <v>462</v>
      </c>
      <c r="N546" s="741">
        <v>1</v>
      </c>
      <c r="O546" s="741">
        <v>462</v>
      </c>
      <c r="P546" s="754">
        <v>1</v>
      </c>
      <c r="Q546" s="742">
        <v>462</v>
      </c>
    </row>
    <row r="547" spans="1:17" ht="14.4" customHeight="1" x14ac:dyDescent="0.3">
      <c r="A547" s="737" t="s">
        <v>4847</v>
      </c>
      <c r="B547" s="738" t="s">
        <v>4148</v>
      </c>
      <c r="C547" s="738" t="s">
        <v>4144</v>
      </c>
      <c r="D547" s="738" t="s">
        <v>4312</v>
      </c>
      <c r="E547" s="738" t="s">
        <v>4218</v>
      </c>
      <c r="F547" s="741">
        <v>54</v>
      </c>
      <c r="G547" s="741">
        <v>38610</v>
      </c>
      <c r="H547" s="741">
        <v>0.84183673469387754</v>
      </c>
      <c r="I547" s="741">
        <v>715</v>
      </c>
      <c r="J547" s="741">
        <v>63</v>
      </c>
      <c r="K547" s="741">
        <v>45864</v>
      </c>
      <c r="L547" s="741">
        <v>1</v>
      </c>
      <c r="M547" s="741">
        <v>728</v>
      </c>
      <c r="N547" s="741">
        <v>69</v>
      </c>
      <c r="O547" s="741">
        <v>50232</v>
      </c>
      <c r="P547" s="754">
        <v>1.0952380952380953</v>
      </c>
      <c r="Q547" s="742">
        <v>728</v>
      </c>
    </row>
    <row r="548" spans="1:17" ht="14.4" customHeight="1" x14ac:dyDescent="0.3">
      <c r="A548" s="737" t="s">
        <v>4847</v>
      </c>
      <c r="B548" s="738" t="s">
        <v>4148</v>
      </c>
      <c r="C548" s="738" t="s">
        <v>4144</v>
      </c>
      <c r="D548" s="738" t="s">
        <v>4236</v>
      </c>
      <c r="E548" s="738" t="s">
        <v>4237</v>
      </c>
      <c r="F548" s="741">
        <v>253</v>
      </c>
      <c r="G548" s="741">
        <v>53130</v>
      </c>
      <c r="H548" s="741">
        <v>0.91864787758277855</v>
      </c>
      <c r="I548" s="741">
        <v>210</v>
      </c>
      <c r="J548" s="741">
        <v>269</v>
      </c>
      <c r="K548" s="741">
        <v>57835</v>
      </c>
      <c r="L548" s="741">
        <v>1</v>
      </c>
      <c r="M548" s="741">
        <v>215</v>
      </c>
      <c r="N548" s="741">
        <v>236</v>
      </c>
      <c r="O548" s="741">
        <v>50740</v>
      </c>
      <c r="P548" s="754">
        <v>0.87732342007434949</v>
      </c>
      <c r="Q548" s="742">
        <v>215</v>
      </c>
    </row>
    <row r="549" spans="1:17" ht="14.4" customHeight="1" x14ac:dyDescent="0.3">
      <c r="A549" s="737" t="s">
        <v>4847</v>
      </c>
      <c r="B549" s="738" t="s">
        <v>4148</v>
      </c>
      <c r="C549" s="738" t="s">
        <v>4144</v>
      </c>
      <c r="D549" s="738" t="s">
        <v>4201</v>
      </c>
      <c r="E549" s="738" t="s">
        <v>4202</v>
      </c>
      <c r="F549" s="741"/>
      <c r="G549" s="741"/>
      <c r="H549" s="741"/>
      <c r="I549" s="741"/>
      <c r="J549" s="741"/>
      <c r="K549" s="741"/>
      <c r="L549" s="741"/>
      <c r="M549" s="741"/>
      <c r="N549" s="741">
        <v>1</v>
      </c>
      <c r="O549" s="741">
        <v>701</v>
      </c>
      <c r="P549" s="754"/>
      <c r="Q549" s="742">
        <v>701</v>
      </c>
    </row>
    <row r="550" spans="1:17" ht="14.4" customHeight="1" x14ac:dyDescent="0.3">
      <c r="A550" s="737" t="s">
        <v>4847</v>
      </c>
      <c r="B550" s="738" t="s">
        <v>4148</v>
      </c>
      <c r="C550" s="738" t="s">
        <v>4144</v>
      </c>
      <c r="D550" s="738" t="s">
        <v>4203</v>
      </c>
      <c r="E550" s="738" t="s">
        <v>4204</v>
      </c>
      <c r="F550" s="741"/>
      <c r="G550" s="741"/>
      <c r="H550" s="741"/>
      <c r="I550" s="741"/>
      <c r="J550" s="741"/>
      <c r="K550" s="741"/>
      <c r="L550" s="741"/>
      <c r="M550" s="741"/>
      <c r="N550" s="741">
        <v>2</v>
      </c>
      <c r="O550" s="741">
        <v>710</v>
      </c>
      <c r="P550" s="754"/>
      <c r="Q550" s="742">
        <v>355</v>
      </c>
    </row>
    <row r="551" spans="1:17" ht="14.4" customHeight="1" x14ac:dyDescent="0.3">
      <c r="A551" s="737" t="s">
        <v>4847</v>
      </c>
      <c r="B551" s="738" t="s">
        <v>4148</v>
      </c>
      <c r="C551" s="738" t="s">
        <v>4144</v>
      </c>
      <c r="D551" s="738" t="s">
        <v>4238</v>
      </c>
      <c r="E551" s="738" t="s">
        <v>4239</v>
      </c>
      <c r="F551" s="741">
        <v>1233</v>
      </c>
      <c r="G551" s="741">
        <v>104805</v>
      </c>
      <c r="H551" s="741">
        <v>0.94627782041442821</v>
      </c>
      <c r="I551" s="741">
        <v>85</v>
      </c>
      <c r="J551" s="741">
        <v>1303</v>
      </c>
      <c r="K551" s="741">
        <v>110755</v>
      </c>
      <c r="L551" s="741">
        <v>1</v>
      </c>
      <c r="M551" s="741">
        <v>85</v>
      </c>
      <c r="N551" s="741">
        <v>1343</v>
      </c>
      <c r="O551" s="741">
        <v>114155</v>
      </c>
      <c r="P551" s="754">
        <v>1.0306983883346124</v>
      </c>
      <c r="Q551" s="742">
        <v>85</v>
      </c>
    </row>
    <row r="552" spans="1:17" ht="14.4" customHeight="1" x14ac:dyDescent="0.3">
      <c r="A552" s="737" t="s">
        <v>4847</v>
      </c>
      <c r="B552" s="738" t="s">
        <v>4148</v>
      </c>
      <c r="C552" s="738" t="s">
        <v>4144</v>
      </c>
      <c r="D552" s="738" t="s">
        <v>4299</v>
      </c>
      <c r="E552" s="738" t="s">
        <v>4300</v>
      </c>
      <c r="F552" s="741">
        <v>1</v>
      </c>
      <c r="G552" s="741">
        <v>707</v>
      </c>
      <c r="H552" s="741"/>
      <c r="I552" s="741">
        <v>707</v>
      </c>
      <c r="J552" s="741"/>
      <c r="K552" s="741"/>
      <c r="L552" s="741"/>
      <c r="M552" s="741"/>
      <c r="N552" s="741">
        <v>4</v>
      </c>
      <c r="O552" s="741">
        <v>2880</v>
      </c>
      <c r="P552" s="754"/>
      <c r="Q552" s="742">
        <v>720</v>
      </c>
    </row>
    <row r="553" spans="1:17" ht="14.4" customHeight="1" x14ac:dyDescent="0.3">
      <c r="A553" s="737" t="s">
        <v>4847</v>
      </c>
      <c r="B553" s="738" t="s">
        <v>4148</v>
      </c>
      <c r="C553" s="738" t="s">
        <v>4144</v>
      </c>
      <c r="D553" s="738" t="s">
        <v>4289</v>
      </c>
      <c r="E553" s="738" t="s">
        <v>4288</v>
      </c>
      <c r="F553" s="741">
        <v>466</v>
      </c>
      <c r="G553" s="741">
        <v>435710</v>
      </c>
      <c r="H553" s="741">
        <v>0.72647392290249435</v>
      </c>
      <c r="I553" s="741">
        <v>935</v>
      </c>
      <c r="J553" s="741">
        <v>630</v>
      </c>
      <c r="K553" s="741">
        <v>599760</v>
      </c>
      <c r="L553" s="741">
        <v>1</v>
      </c>
      <c r="M553" s="741">
        <v>952</v>
      </c>
      <c r="N553" s="741">
        <v>572</v>
      </c>
      <c r="O553" s="741">
        <v>544544</v>
      </c>
      <c r="P553" s="754">
        <v>0.90793650793650793</v>
      </c>
      <c r="Q553" s="742">
        <v>952</v>
      </c>
    </row>
    <row r="554" spans="1:17" ht="14.4" customHeight="1" x14ac:dyDescent="0.3">
      <c r="A554" s="737" t="s">
        <v>4847</v>
      </c>
      <c r="B554" s="738" t="s">
        <v>4148</v>
      </c>
      <c r="C554" s="738" t="s">
        <v>4144</v>
      </c>
      <c r="D554" s="738" t="s">
        <v>4209</v>
      </c>
      <c r="E554" s="738" t="s">
        <v>4210</v>
      </c>
      <c r="F554" s="741">
        <v>6</v>
      </c>
      <c r="G554" s="741">
        <v>684</v>
      </c>
      <c r="H554" s="741"/>
      <c r="I554" s="741">
        <v>114</v>
      </c>
      <c r="J554" s="741"/>
      <c r="K554" s="741"/>
      <c r="L554" s="741"/>
      <c r="M554" s="741"/>
      <c r="N554" s="741"/>
      <c r="O554" s="741"/>
      <c r="P554" s="754"/>
      <c r="Q554" s="742"/>
    </row>
    <row r="555" spans="1:17" ht="14.4" customHeight="1" x14ac:dyDescent="0.3">
      <c r="A555" s="737" t="s">
        <v>4847</v>
      </c>
      <c r="B555" s="738" t="s">
        <v>4148</v>
      </c>
      <c r="C555" s="738" t="s">
        <v>4144</v>
      </c>
      <c r="D555" s="738" t="s">
        <v>4290</v>
      </c>
      <c r="E555" s="738" t="s">
        <v>4288</v>
      </c>
      <c r="F555" s="741">
        <v>62</v>
      </c>
      <c r="G555" s="741">
        <v>45694</v>
      </c>
      <c r="H555" s="741">
        <v>1.3333527866939014</v>
      </c>
      <c r="I555" s="741">
        <v>737</v>
      </c>
      <c r="J555" s="741">
        <v>46</v>
      </c>
      <c r="K555" s="741">
        <v>34270</v>
      </c>
      <c r="L555" s="741">
        <v>1</v>
      </c>
      <c r="M555" s="741">
        <v>745</v>
      </c>
      <c r="N555" s="741">
        <v>73</v>
      </c>
      <c r="O555" s="741">
        <v>54385</v>
      </c>
      <c r="P555" s="754">
        <v>1.5869565217391304</v>
      </c>
      <c r="Q555" s="742">
        <v>745</v>
      </c>
    </row>
    <row r="556" spans="1:17" ht="14.4" customHeight="1" x14ac:dyDescent="0.3">
      <c r="A556" s="737" t="s">
        <v>4847</v>
      </c>
      <c r="B556" s="738" t="s">
        <v>4148</v>
      </c>
      <c r="C556" s="738" t="s">
        <v>4144</v>
      </c>
      <c r="D556" s="738" t="s">
        <v>4313</v>
      </c>
      <c r="E556" s="738" t="s">
        <v>4314</v>
      </c>
      <c r="F556" s="741">
        <v>4</v>
      </c>
      <c r="G556" s="741">
        <v>228</v>
      </c>
      <c r="H556" s="741"/>
      <c r="I556" s="741">
        <v>57</v>
      </c>
      <c r="J556" s="741"/>
      <c r="K556" s="741"/>
      <c r="L556" s="741"/>
      <c r="M556" s="741"/>
      <c r="N556" s="741"/>
      <c r="O556" s="741"/>
      <c r="P556" s="754"/>
      <c r="Q556" s="742"/>
    </row>
    <row r="557" spans="1:17" ht="14.4" customHeight="1" x14ac:dyDescent="0.3">
      <c r="A557" s="737" t="s">
        <v>4847</v>
      </c>
      <c r="B557" s="738" t="s">
        <v>4148</v>
      </c>
      <c r="C557" s="738" t="s">
        <v>4144</v>
      </c>
      <c r="D557" s="738" t="s">
        <v>4291</v>
      </c>
      <c r="E557" s="738" t="s">
        <v>4292</v>
      </c>
      <c r="F557" s="741">
        <v>9</v>
      </c>
      <c r="G557" s="741">
        <v>4743</v>
      </c>
      <c r="H557" s="741">
        <v>2.9116022099447512</v>
      </c>
      <c r="I557" s="741">
        <v>527</v>
      </c>
      <c r="J557" s="741">
        <v>3</v>
      </c>
      <c r="K557" s="741">
        <v>1629</v>
      </c>
      <c r="L557" s="741">
        <v>1</v>
      </c>
      <c r="M557" s="741">
        <v>543</v>
      </c>
      <c r="N557" s="741">
        <v>10</v>
      </c>
      <c r="O557" s="741">
        <v>5430</v>
      </c>
      <c r="P557" s="754">
        <v>3.3333333333333335</v>
      </c>
      <c r="Q557" s="742">
        <v>543</v>
      </c>
    </row>
    <row r="558" spans="1:17" ht="14.4" customHeight="1" x14ac:dyDescent="0.3">
      <c r="A558" s="737" t="s">
        <v>4847</v>
      </c>
      <c r="B558" s="738" t="s">
        <v>4148</v>
      </c>
      <c r="C558" s="738" t="s">
        <v>4144</v>
      </c>
      <c r="D558" s="738" t="s">
        <v>4240</v>
      </c>
      <c r="E558" s="738" t="s">
        <v>4241</v>
      </c>
      <c r="F558" s="741">
        <v>39</v>
      </c>
      <c r="G558" s="741">
        <v>11661</v>
      </c>
      <c r="H558" s="741">
        <v>0.88334217104764789</v>
      </c>
      <c r="I558" s="741">
        <v>299</v>
      </c>
      <c r="J558" s="741">
        <v>43</v>
      </c>
      <c r="K558" s="741">
        <v>13201</v>
      </c>
      <c r="L558" s="741">
        <v>1</v>
      </c>
      <c r="M558" s="741">
        <v>307</v>
      </c>
      <c r="N558" s="741">
        <v>29</v>
      </c>
      <c r="O558" s="741">
        <v>8903</v>
      </c>
      <c r="P558" s="754">
        <v>0.67441860465116277</v>
      </c>
      <c r="Q558" s="742">
        <v>307</v>
      </c>
    </row>
    <row r="559" spans="1:17" ht="14.4" customHeight="1" x14ac:dyDescent="0.3">
      <c r="A559" s="737" t="s">
        <v>4847</v>
      </c>
      <c r="B559" s="738" t="s">
        <v>4148</v>
      </c>
      <c r="C559" s="738" t="s">
        <v>4144</v>
      </c>
      <c r="D559" s="738" t="s">
        <v>4250</v>
      </c>
      <c r="E559" s="738" t="s">
        <v>4237</v>
      </c>
      <c r="F559" s="741">
        <v>16</v>
      </c>
      <c r="G559" s="741">
        <v>2784</v>
      </c>
      <c r="H559" s="741">
        <v>1.2031114952463267</v>
      </c>
      <c r="I559" s="741">
        <v>174</v>
      </c>
      <c r="J559" s="741">
        <v>13</v>
      </c>
      <c r="K559" s="741">
        <v>2314</v>
      </c>
      <c r="L559" s="741">
        <v>1</v>
      </c>
      <c r="M559" s="741">
        <v>178</v>
      </c>
      <c r="N559" s="741">
        <v>26</v>
      </c>
      <c r="O559" s="741">
        <v>4628</v>
      </c>
      <c r="P559" s="754">
        <v>2</v>
      </c>
      <c r="Q559" s="742">
        <v>178</v>
      </c>
    </row>
    <row r="560" spans="1:17" ht="14.4" customHeight="1" x14ac:dyDescent="0.3">
      <c r="A560" s="737" t="s">
        <v>4847</v>
      </c>
      <c r="B560" s="738" t="s">
        <v>4148</v>
      </c>
      <c r="C560" s="738" t="s">
        <v>4144</v>
      </c>
      <c r="D560" s="738" t="s">
        <v>4242</v>
      </c>
      <c r="E560" s="738" t="s">
        <v>4241</v>
      </c>
      <c r="F560" s="741">
        <v>54</v>
      </c>
      <c r="G560" s="741">
        <v>20034</v>
      </c>
      <c r="H560" s="741">
        <v>0.9585645933014354</v>
      </c>
      <c r="I560" s="741">
        <v>371</v>
      </c>
      <c r="J560" s="741">
        <v>55</v>
      </c>
      <c r="K560" s="741">
        <v>20900</v>
      </c>
      <c r="L560" s="741">
        <v>1</v>
      </c>
      <c r="M560" s="741">
        <v>380</v>
      </c>
      <c r="N560" s="741">
        <v>59</v>
      </c>
      <c r="O560" s="741">
        <v>22420</v>
      </c>
      <c r="P560" s="754">
        <v>1.0727272727272728</v>
      </c>
      <c r="Q560" s="742">
        <v>380</v>
      </c>
    </row>
    <row r="561" spans="1:17" ht="14.4" customHeight="1" x14ac:dyDescent="0.3">
      <c r="A561" s="737" t="s">
        <v>4847</v>
      </c>
      <c r="B561" s="738" t="s">
        <v>4148</v>
      </c>
      <c r="C561" s="738" t="s">
        <v>4144</v>
      </c>
      <c r="D561" s="738" t="s">
        <v>4217</v>
      </c>
      <c r="E561" s="738" t="s">
        <v>4218</v>
      </c>
      <c r="F561" s="741">
        <v>102</v>
      </c>
      <c r="G561" s="741">
        <v>61812</v>
      </c>
      <c r="H561" s="741">
        <v>0.66238024818363017</v>
      </c>
      <c r="I561" s="741">
        <v>606</v>
      </c>
      <c r="J561" s="741">
        <v>151</v>
      </c>
      <c r="K561" s="741">
        <v>93318</v>
      </c>
      <c r="L561" s="741">
        <v>1</v>
      </c>
      <c r="M561" s="741">
        <v>618</v>
      </c>
      <c r="N561" s="741">
        <v>122</v>
      </c>
      <c r="O561" s="741">
        <v>75518</v>
      </c>
      <c r="P561" s="754">
        <v>0.80925437750487583</v>
      </c>
      <c r="Q561" s="742">
        <v>619</v>
      </c>
    </row>
    <row r="562" spans="1:17" ht="14.4" customHeight="1" x14ac:dyDescent="0.3">
      <c r="A562" s="737" t="s">
        <v>4847</v>
      </c>
      <c r="B562" s="738" t="s">
        <v>4148</v>
      </c>
      <c r="C562" s="738" t="s">
        <v>4144</v>
      </c>
      <c r="D562" s="738" t="s">
        <v>4293</v>
      </c>
      <c r="E562" s="738" t="s">
        <v>4294</v>
      </c>
      <c r="F562" s="741">
        <v>1</v>
      </c>
      <c r="G562" s="741">
        <v>100</v>
      </c>
      <c r="H562" s="741">
        <v>0.33333333333333331</v>
      </c>
      <c r="I562" s="741">
        <v>100</v>
      </c>
      <c r="J562" s="741">
        <v>3</v>
      </c>
      <c r="K562" s="741">
        <v>300</v>
      </c>
      <c r="L562" s="741">
        <v>1</v>
      </c>
      <c r="M562" s="741">
        <v>100</v>
      </c>
      <c r="N562" s="741">
        <v>5</v>
      </c>
      <c r="O562" s="741">
        <v>500</v>
      </c>
      <c r="P562" s="754">
        <v>1.6666666666666667</v>
      </c>
      <c r="Q562" s="742">
        <v>100</v>
      </c>
    </row>
    <row r="563" spans="1:17" ht="14.4" customHeight="1" x14ac:dyDescent="0.3">
      <c r="A563" s="737" t="s">
        <v>4847</v>
      </c>
      <c r="B563" s="738" t="s">
        <v>4148</v>
      </c>
      <c r="C563" s="738" t="s">
        <v>4144</v>
      </c>
      <c r="D563" s="738" t="s">
        <v>4315</v>
      </c>
      <c r="E563" s="738" t="s">
        <v>4288</v>
      </c>
      <c r="F563" s="741"/>
      <c r="G563" s="741"/>
      <c r="H563" s="741"/>
      <c r="I563" s="741"/>
      <c r="J563" s="741"/>
      <c r="K563" s="741"/>
      <c r="L563" s="741"/>
      <c r="M563" s="741"/>
      <c r="N563" s="741">
        <v>13</v>
      </c>
      <c r="O563" s="741">
        <v>13455</v>
      </c>
      <c r="P563" s="754"/>
      <c r="Q563" s="742">
        <v>1035</v>
      </c>
    </row>
    <row r="564" spans="1:17" ht="14.4" customHeight="1" x14ac:dyDescent="0.3">
      <c r="A564" s="737" t="s">
        <v>4847</v>
      </c>
      <c r="B564" s="738" t="s">
        <v>4148</v>
      </c>
      <c r="C564" s="738" t="s">
        <v>4144</v>
      </c>
      <c r="D564" s="738" t="s">
        <v>4251</v>
      </c>
      <c r="E564" s="738" t="s">
        <v>4235</v>
      </c>
      <c r="F564" s="741">
        <v>1</v>
      </c>
      <c r="G564" s="741">
        <v>340</v>
      </c>
      <c r="H564" s="741"/>
      <c r="I564" s="741">
        <v>340</v>
      </c>
      <c r="J564" s="741"/>
      <c r="K564" s="741"/>
      <c r="L564" s="741"/>
      <c r="M564" s="741"/>
      <c r="N564" s="741"/>
      <c r="O564" s="741"/>
      <c r="P564" s="754"/>
      <c r="Q564" s="742"/>
    </row>
    <row r="565" spans="1:17" ht="14.4" customHeight="1" x14ac:dyDescent="0.3">
      <c r="A565" s="737" t="s">
        <v>4847</v>
      </c>
      <c r="B565" s="738" t="s">
        <v>4148</v>
      </c>
      <c r="C565" s="738" t="s">
        <v>4144</v>
      </c>
      <c r="D565" s="738" t="s">
        <v>4316</v>
      </c>
      <c r="E565" s="738" t="s">
        <v>4288</v>
      </c>
      <c r="F565" s="741">
        <v>24</v>
      </c>
      <c r="G565" s="741">
        <v>20712</v>
      </c>
      <c r="H565" s="741"/>
      <c r="I565" s="741">
        <v>863</v>
      </c>
      <c r="J565" s="741"/>
      <c r="K565" s="741"/>
      <c r="L565" s="741"/>
      <c r="M565" s="741"/>
      <c r="N565" s="741">
        <v>29</v>
      </c>
      <c r="O565" s="741">
        <v>25491</v>
      </c>
      <c r="P565" s="754"/>
      <c r="Q565" s="742">
        <v>879</v>
      </c>
    </row>
    <row r="566" spans="1:17" ht="14.4" customHeight="1" x14ac:dyDescent="0.3">
      <c r="A566" s="737" t="s">
        <v>4847</v>
      </c>
      <c r="B566" s="738" t="s">
        <v>4148</v>
      </c>
      <c r="C566" s="738" t="s">
        <v>4144</v>
      </c>
      <c r="D566" s="738" t="s">
        <v>4317</v>
      </c>
      <c r="E566" s="738" t="s">
        <v>4318</v>
      </c>
      <c r="F566" s="741">
        <v>581</v>
      </c>
      <c r="G566" s="741">
        <v>303863</v>
      </c>
      <c r="H566" s="741">
        <v>0.56770506382088304</v>
      </c>
      <c r="I566" s="741">
        <v>523</v>
      </c>
      <c r="J566" s="741">
        <v>1008</v>
      </c>
      <c r="K566" s="741">
        <v>535248</v>
      </c>
      <c r="L566" s="741">
        <v>1</v>
      </c>
      <c r="M566" s="741">
        <v>531</v>
      </c>
      <c r="N566" s="741">
        <v>735</v>
      </c>
      <c r="O566" s="741">
        <v>390285</v>
      </c>
      <c r="P566" s="754">
        <v>0.72916666666666663</v>
      </c>
      <c r="Q566" s="742">
        <v>531</v>
      </c>
    </row>
    <row r="567" spans="1:17" ht="14.4" customHeight="1" x14ac:dyDescent="0.3">
      <c r="A567" s="737" t="s">
        <v>4847</v>
      </c>
      <c r="B567" s="738" t="s">
        <v>4148</v>
      </c>
      <c r="C567" s="738" t="s">
        <v>4144</v>
      </c>
      <c r="D567" s="738" t="s">
        <v>4319</v>
      </c>
      <c r="E567" s="738" t="s">
        <v>4318</v>
      </c>
      <c r="F567" s="741">
        <v>31</v>
      </c>
      <c r="G567" s="741">
        <v>25017</v>
      </c>
      <c r="H567" s="741">
        <v>1.2650182038834952</v>
      </c>
      <c r="I567" s="741">
        <v>807</v>
      </c>
      <c r="J567" s="741">
        <v>24</v>
      </c>
      <c r="K567" s="741">
        <v>19776</v>
      </c>
      <c r="L567" s="741">
        <v>1</v>
      </c>
      <c r="M567" s="741">
        <v>824</v>
      </c>
      <c r="N567" s="741">
        <v>10</v>
      </c>
      <c r="O567" s="741">
        <v>8240</v>
      </c>
      <c r="P567" s="754">
        <v>0.41666666666666669</v>
      </c>
      <c r="Q567" s="742">
        <v>824</v>
      </c>
    </row>
    <row r="568" spans="1:17" ht="14.4" customHeight="1" x14ac:dyDescent="0.3">
      <c r="A568" s="737" t="s">
        <v>4847</v>
      </c>
      <c r="B568" s="738" t="s">
        <v>4148</v>
      </c>
      <c r="C568" s="738" t="s">
        <v>4144</v>
      </c>
      <c r="D568" s="738" t="s">
        <v>4320</v>
      </c>
      <c r="E568" s="738" t="s">
        <v>4318</v>
      </c>
      <c r="F568" s="741">
        <v>159</v>
      </c>
      <c r="G568" s="741">
        <v>94605</v>
      </c>
      <c r="H568" s="741">
        <v>0.79106461970700381</v>
      </c>
      <c r="I568" s="741">
        <v>595</v>
      </c>
      <c r="J568" s="741">
        <v>198</v>
      </c>
      <c r="K568" s="741">
        <v>119592</v>
      </c>
      <c r="L568" s="741">
        <v>1</v>
      </c>
      <c r="M568" s="741">
        <v>604</v>
      </c>
      <c r="N568" s="741">
        <v>198</v>
      </c>
      <c r="O568" s="741">
        <v>119592</v>
      </c>
      <c r="P568" s="754">
        <v>1</v>
      </c>
      <c r="Q568" s="742">
        <v>604</v>
      </c>
    </row>
    <row r="569" spans="1:17" ht="14.4" customHeight="1" x14ac:dyDescent="0.3">
      <c r="A569" s="737" t="s">
        <v>4847</v>
      </c>
      <c r="B569" s="738" t="s">
        <v>4148</v>
      </c>
      <c r="C569" s="738" t="s">
        <v>4144</v>
      </c>
      <c r="D569" s="738" t="s">
        <v>4245</v>
      </c>
      <c r="E569" s="738" t="s">
        <v>4228</v>
      </c>
      <c r="F569" s="741"/>
      <c r="G569" s="741"/>
      <c r="H569" s="741"/>
      <c r="I569" s="741"/>
      <c r="J569" s="741">
        <v>2</v>
      </c>
      <c r="K569" s="741">
        <v>808</v>
      </c>
      <c r="L569" s="741">
        <v>1</v>
      </c>
      <c r="M569" s="741">
        <v>404</v>
      </c>
      <c r="N569" s="741">
        <v>1</v>
      </c>
      <c r="O569" s="741">
        <v>404</v>
      </c>
      <c r="P569" s="754">
        <v>0.5</v>
      </c>
      <c r="Q569" s="742">
        <v>404</v>
      </c>
    </row>
    <row r="570" spans="1:17" ht="14.4" customHeight="1" x14ac:dyDescent="0.3">
      <c r="A570" s="737" t="s">
        <v>4847</v>
      </c>
      <c r="B570" s="738" t="s">
        <v>4148</v>
      </c>
      <c r="C570" s="738" t="s">
        <v>4144</v>
      </c>
      <c r="D570" s="738" t="s">
        <v>4325</v>
      </c>
      <c r="E570" s="738" t="s">
        <v>4326</v>
      </c>
      <c r="F570" s="741">
        <v>1</v>
      </c>
      <c r="G570" s="741">
        <v>1371</v>
      </c>
      <c r="H570" s="741"/>
      <c r="I570" s="741">
        <v>1371</v>
      </c>
      <c r="J570" s="741"/>
      <c r="K570" s="741"/>
      <c r="L570" s="741"/>
      <c r="M570" s="741"/>
      <c r="N570" s="741"/>
      <c r="O570" s="741"/>
      <c r="P570" s="754"/>
      <c r="Q570" s="742"/>
    </row>
    <row r="571" spans="1:17" ht="14.4" customHeight="1" x14ac:dyDescent="0.3">
      <c r="A571" s="737" t="s">
        <v>4847</v>
      </c>
      <c r="B571" s="738" t="s">
        <v>4148</v>
      </c>
      <c r="C571" s="738" t="s">
        <v>4144</v>
      </c>
      <c r="D571" s="738" t="s">
        <v>4321</v>
      </c>
      <c r="E571" s="738" t="s">
        <v>4318</v>
      </c>
      <c r="F571" s="741">
        <v>4</v>
      </c>
      <c r="G571" s="741">
        <v>3428</v>
      </c>
      <c r="H571" s="741"/>
      <c r="I571" s="741">
        <v>857</v>
      </c>
      <c r="J571" s="741"/>
      <c r="K571" s="741"/>
      <c r="L571" s="741"/>
      <c r="M571" s="741"/>
      <c r="N571" s="741"/>
      <c r="O571" s="741"/>
      <c r="P571" s="754"/>
      <c r="Q571" s="742"/>
    </row>
    <row r="572" spans="1:17" ht="14.4" customHeight="1" x14ac:dyDescent="0.3">
      <c r="A572" s="737" t="s">
        <v>4849</v>
      </c>
      <c r="B572" s="738" t="s">
        <v>4148</v>
      </c>
      <c r="C572" s="738" t="s">
        <v>4178</v>
      </c>
      <c r="D572" s="738" t="s">
        <v>4280</v>
      </c>
      <c r="E572" s="738" t="s">
        <v>4281</v>
      </c>
      <c r="F572" s="741">
        <v>5</v>
      </c>
      <c r="G572" s="741">
        <v>4523.75</v>
      </c>
      <c r="H572" s="741">
        <v>5</v>
      </c>
      <c r="I572" s="741">
        <v>904.75</v>
      </c>
      <c r="J572" s="741">
        <v>1</v>
      </c>
      <c r="K572" s="741">
        <v>904.75</v>
      </c>
      <c r="L572" s="741">
        <v>1</v>
      </c>
      <c r="M572" s="741">
        <v>904.75</v>
      </c>
      <c r="N572" s="741">
        <v>2</v>
      </c>
      <c r="O572" s="741">
        <v>1809.5</v>
      </c>
      <c r="P572" s="754">
        <v>2</v>
      </c>
      <c r="Q572" s="742">
        <v>904.75</v>
      </c>
    </row>
    <row r="573" spans="1:17" ht="14.4" customHeight="1" x14ac:dyDescent="0.3">
      <c r="A573" s="737" t="s">
        <v>4849</v>
      </c>
      <c r="B573" s="738" t="s">
        <v>4148</v>
      </c>
      <c r="C573" s="738" t="s">
        <v>4144</v>
      </c>
      <c r="D573" s="738" t="s">
        <v>4199</v>
      </c>
      <c r="E573" s="738" t="s">
        <v>4200</v>
      </c>
      <c r="F573" s="741">
        <v>19</v>
      </c>
      <c r="G573" s="741">
        <v>4465</v>
      </c>
      <c r="H573" s="741">
        <v>1.9765382912793272</v>
      </c>
      <c r="I573" s="741">
        <v>235</v>
      </c>
      <c r="J573" s="741">
        <v>9</v>
      </c>
      <c r="K573" s="741">
        <v>2259</v>
      </c>
      <c r="L573" s="741">
        <v>1</v>
      </c>
      <c r="M573" s="741">
        <v>251</v>
      </c>
      <c r="N573" s="741">
        <v>6</v>
      </c>
      <c r="O573" s="741">
        <v>1506</v>
      </c>
      <c r="P573" s="754">
        <v>0.66666666666666663</v>
      </c>
      <c r="Q573" s="742">
        <v>251</v>
      </c>
    </row>
    <row r="574" spans="1:17" ht="14.4" customHeight="1" x14ac:dyDescent="0.3">
      <c r="A574" s="737" t="s">
        <v>4849</v>
      </c>
      <c r="B574" s="738" t="s">
        <v>4148</v>
      </c>
      <c r="C574" s="738" t="s">
        <v>4144</v>
      </c>
      <c r="D574" s="738" t="s">
        <v>4225</v>
      </c>
      <c r="E574" s="738" t="s">
        <v>4226</v>
      </c>
      <c r="F574" s="741">
        <v>7</v>
      </c>
      <c r="G574" s="741">
        <v>826</v>
      </c>
      <c r="H574" s="741">
        <v>0.93650793650793651</v>
      </c>
      <c r="I574" s="741">
        <v>118</v>
      </c>
      <c r="J574" s="741">
        <v>7</v>
      </c>
      <c r="K574" s="741">
        <v>882</v>
      </c>
      <c r="L574" s="741">
        <v>1</v>
      </c>
      <c r="M574" s="741">
        <v>126</v>
      </c>
      <c r="N574" s="741">
        <v>3</v>
      </c>
      <c r="O574" s="741">
        <v>378</v>
      </c>
      <c r="P574" s="754">
        <v>0.42857142857142855</v>
      </c>
      <c r="Q574" s="742">
        <v>126</v>
      </c>
    </row>
    <row r="575" spans="1:17" ht="14.4" customHeight="1" x14ac:dyDescent="0.3">
      <c r="A575" s="737" t="s">
        <v>4849</v>
      </c>
      <c r="B575" s="738" t="s">
        <v>4148</v>
      </c>
      <c r="C575" s="738" t="s">
        <v>4144</v>
      </c>
      <c r="D575" s="738" t="s">
        <v>4229</v>
      </c>
      <c r="E575" s="738" t="s">
        <v>4230</v>
      </c>
      <c r="F575" s="741"/>
      <c r="G575" s="741"/>
      <c r="H575" s="741"/>
      <c r="I575" s="741"/>
      <c r="J575" s="741">
        <v>2</v>
      </c>
      <c r="K575" s="741">
        <v>990</v>
      </c>
      <c r="L575" s="741">
        <v>1</v>
      </c>
      <c r="M575" s="741">
        <v>495</v>
      </c>
      <c r="N575" s="741">
        <v>2</v>
      </c>
      <c r="O575" s="741">
        <v>990</v>
      </c>
      <c r="P575" s="754">
        <v>1</v>
      </c>
      <c r="Q575" s="742">
        <v>495</v>
      </c>
    </row>
    <row r="576" spans="1:17" ht="14.4" customHeight="1" x14ac:dyDescent="0.3">
      <c r="A576" s="737" t="s">
        <v>4849</v>
      </c>
      <c r="B576" s="738" t="s">
        <v>4148</v>
      </c>
      <c r="C576" s="738" t="s">
        <v>4144</v>
      </c>
      <c r="D576" s="738" t="s">
        <v>4231</v>
      </c>
      <c r="E576" s="738" t="s">
        <v>4230</v>
      </c>
      <c r="F576" s="741">
        <v>5</v>
      </c>
      <c r="G576" s="741">
        <v>2795</v>
      </c>
      <c r="H576" s="741"/>
      <c r="I576" s="741">
        <v>559</v>
      </c>
      <c r="J576" s="741"/>
      <c r="K576" s="741"/>
      <c r="L576" s="741"/>
      <c r="M576" s="741"/>
      <c r="N576" s="741">
        <v>2</v>
      </c>
      <c r="O576" s="741">
        <v>1136</v>
      </c>
      <c r="P576" s="754"/>
      <c r="Q576" s="742">
        <v>568</v>
      </c>
    </row>
    <row r="577" spans="1:17" ht="14.4" customHeight="1" x14ac:dyDescent="0.3">
      <c r="A577" s="737" t="s">
        <v>4849</v>
      </c>
      <c r="B577" s="738" t="s">
        <v>4148</v>
      </c>
      <c r="C577" s="738" t="s">
        <v>4144</v>
      </c>
      <c r="D577" s="738" t="s">
        <v>4232</v>
      </c>
      <c r="E577" s="738" t="s">
        <v>4233</v>
      </c>
      <c r="F577" s="741">
        <v>6</v>
      </c>
      <c r="G577" s="741">
        <v>4512</v>
      </c>
      <c r="H577" s="741">
        <v>2.9645203679369252</v>
      </c>
      <c r="I577" s="741">
        <v>752</v>
      </c>
      <c r="J577" s="741">
        <v>2</v>
      </c>
      <c r="K577" s="741">
        <v>1522</v>
      </c>
      <c r="L577" s="741">
        <v>1</v>
      </c>
      <c r="M577" s="741">
        <v>761</v>
      </c>
      <c r="N577" s="741"/>
      <c r="O577" s="741"/>
      <c r="P577" s="754"/>
      <c r="Q577" s="742"/>
    </row>
    <row r="578" spans="1:17" ht="14.4" customHeight="1" x14ac:dyDescent="0.3">
      <c r="A578" s="737" t="s">
        <v>4849</v>
      </c>
      <c r="B578" s="738" t="s">
        <v>4148</v>
      </c>
      <c r="C578" s="738" t="s">
        <v>4144</v>
      </c>
      <c r="D578" s="738" t="s">
        <v>4287</v>
      </c>
      <c r="E578" s="738" t="s">
        <v>4288</v>
      </c>
      <c r="F578" s="741"/>
      <c r="G578" s="741"/>
      <c r="H578" s="741"/>
      <c r="I578" s="741"/>
      <c r="J578" s="741"/>
      <c r="K578" s="741"/>
      <c r="L578" s="741"/>
      <c r="M578" s="741"/>
      <c r="N578" s="741">
        <v>10</v>
      </c>
      <c r="O578" s="741">
        <v>8180</v>
      </c>
      <c r="P578" s="754"/>
      <c r="Q578" s="742">
        <v>818</v>
      </c>
    </row>
    <row r="579" spans="1:17" ht="14.4" customHeight="1" x14ac:dyDescent="0.3">
      <c r="A579" s="737" t="s">
        <v>4849</v>
      </c>
      <c r="B579" s="738" t="s">
        <v>4148</v>
      </c>
      <c r="C579" s="738" t="s">
        <v>4144</v>
      </c>
      <c r="D579" s="738" t="s">
        <v>4312</v>
      </c>
      <c r="E579" s="738" t="s">
        <v>4218</v>
      </c>
      <c r="F579" s="741">
        <v>6</v>
      </c>
      <c r="G579" s="741">
        <v>4290</v>
      </c>
      <c r="H579" s="741">
        <v>5.8928571428571432</v>
      </c>
      <c r="I579" s="741">
        <v>715</v>
      </c>
      <c r="J579" s="741">
        <v>1</v>
      </c>
      <c r="K579" s="741">
        <v>728</v>
      </c>
      <c r="L579" s="741">
        <v>1</v>
      </c>
      <c r="M579" s="741">
        <v>728</v>
      </c>
      <c r="N579" s="741">
        <v>3</v>
      </c>
      <c r="O579" s="741">
        <v>2184</v>
      </c>
      <c r="P579" s="754">
        <v>3</v>
      </c>
      <c r="Q579" s="742">
        <v>728</v>
      </c>
    </row>
    <row r="580" spans="1:17" ht="14.4" customHeight="1" x14ac:dyDescent="0.3">
      <c r="A580" s="737" t="s">
        <v>4849</v>
      </c>
      <c r="B580" s="738" t="s">
        <v>4148</v>
      </c>
      <c r="C580" s="738" t="s">
        <v>4144</v>
      </c>
      <c r="D580" s="738" t="s">
        <v>4236</v>
      </c>
      <c r="E580" s="738" t="s">
        <v>4237</v>
      </c>
      <c r="F580" s="741">
        <v>5</v>
      </c>
      <c r="G580" s="741">
        <v>1050</v>
      </c>
      <c r="H580" s="741">
        <v>4.8837209302325579</v>
      </c>
      <c r="I580" s="741">
        <v>210</v>
      </c>
      <c r="J580" s="741">
        <v>1</v>
      </c>
      <c r="K580" s="741">
        <v>215</v>
      </c>
      <c r="L580" s="741">
        <v>1</v>
      </c>
      <c r="M580" s="741">
        <v>215</v>
      </c>
      <c r="N580" s="741">
        <v>4</v>
      </c>
      <c r="O580" s="741">
        <v>860</v>
      </c>
      <c r="P580" s="754">
        <v>4</v>
      </c>
      <c r="Q580" s="742">
        <v>215</v>
      </c>
    </row>
    <row r="581" spans="1:17" ht="14.4" customHeight="1" x14ac:dyDescent="0.3">
      <c r="A581" s="737" t="s">
        <v>4849</v>
      </c>
      <c r="B581" s="738" t="s">
        <v>4148</v>
      </c>
      <c r="C581" s="738" t="s">
        <v>4144</v>
      </c>
      <c r="D581" s="738" t="s">
        <v>4238</v>
      </c>
      <c r="E581" s="738" t="s">
        <v>4239</v>
      </c>
      <c r="F581" s="741">
        <v>49</v>
      </c>
      <c r="G581" s="741">
        <v>4165</v>
      </c>
      <c r="H581" s="741">
        <v>4.083333333333333</v>
      </c>
      <c r="I581" s="741">
        <v>85</v>
      </c>
      <c r="J581" s="741">
        <v>12</v>
      </c>
      <c r="K581" s="741">
        <v>1020</v>
      </c>
      <c r="L581" s="741">
        <v>1</v>
      </c>
      <c r="M581" s="741">
        <v>85</v>
      </c>
      <c r="N581" s="741">
        <v>20</v>
      </c>
      <c r="O581" s="741">
        <v>1700</v>
      </c>
      <c r="P581" s="754">
        <v>1.6666666666666667</v>
      </c>
      <c r="Q581" s="742">
        <v>85</v>
      </c>
    </row>
    <row r="582" spans="1:17" ht="14.4" customHeight="1" x14ac:dyDescent="0.3">
      <c r="A582" s="737" t="s">
        <v>4849</v>
      </c>
      <c r="B582" s="738" t="s">
        <v>4148</v>
      </c>
      <c r="C582" s="738" t="s">
        <v>4144</v>
      </c>
      <c r="D582" s="738" t="s">
        <v>4289</v>
      </c>
      <c r="E582" s="738" t="s">
        <v>4288</v>
      </c>
      <c r="F582" s="741">
        <v>38</v>
      </c>
      <c r="G582" s="741">
        <v>35530</v>
      </c>
      <c r="H582" s="741">
        <v>6.2202380952380949</v>
      </c>
      <c r="I582" s="741">
        <v>935</v>
      </c>
      <c r="J582" s="741">
        <v>6</v>
      </c>
      <c r="K582" s="741">
        <v>5712</v>
      </c>
      <c r="L582" s="741">
        <v>1</v>
      </c>
      <c r="M582" s="741">
        <v>952</v>
      </c>
      <c r="N582" s="741">
        <v>10</v>
      </c>
      <c r="O582" s="741">
        <v>9520</v>
      </c>
      <c r="P582" s="754">
        <v>1.6666666666666667</v>
      </c>
      <c r="Q582" s="742">
        <v>952</v>
      </c>
    </row>
    <row r="583" spans="1:17" ht="14.4" customHeight="1" x14ac:dyDescent="0.3">
      <c r="A583" s="737" t="s">
        <v>4849</v>
      </c>
      <c r="B583" s="738" t="s">
        <v>4148</v>
      </c>
      <c r="C583" s="738" t="s">
        <v>4144</v>
      </c>
      <c r="D583" s="738" t="s">
        <v>4313</v>
      </c>
      <c r="E583" s="738" t="s">
        <v>4314</v>
      </c>
      <c r="F583" s="741">
        <v>1</v>
      </c>
      <c r="G583" s="741">
        <v>57</v>
      </c>
      <c r="H583" s="741"/>
      <c r="I583" s="741">
        <v>57</v>
      </c>
      <c r="J583" s="741"/>
      <c r="K583" s="741"/>
      <c r="L583" s="741"/>
      <c r="M583" s="741"/>
      <c r="N583" s="741">
        <v>1</v>
      </c>
      <c r="O583" s="741">
        <v>58</v>
      </c>
      <c r="P583" s="754"/>
      <c r="Q583" s="742">
        <v>58</v>
      </c>
    </row>
    <row r="584" spans="1:17" ht="14.4" customHeight="1" x14ac:dyDescent="0.3">
      <c r="A584" s="737" t="s">
        <v>4849</v>
      </c>
      <c r="B584" s="738" t="s">
        <v>4148</v>
      </c>
      <c r="C584" s="738" t="s">
        <v>4144</v>
      </c>
      <c r="D584" s="738" t="s">
        <v>4291</v>
      </c>
      <c r="E584" s="738" t="s">
        <v>4292</v>
      </c>
      <c r="F584" s="741">
        <v>11</v>
      </c>
      <c r="G584" s="741">
        <v>5797</v>
      </c>
      <c r="H584" s="741"/>
      <c r="I584" s="741">
        <v>527</v>
      </c>
      <c r="J584" s="741"/>
      <c r="K584" s="741"/>
      <c r="L584" s="741"/>
      <c r="M584" s="741"/>
      <c r="N584" s="741">
        <v>7</v>
      </c>
      <c r="O584" s="741">
        <v>3801</v>
      </c>
      <c r="P584" s="754"/>
      <c r="Q584" s="742">
        <v>543</v>
      </c>
    </row>
    <row r="585" spans="1:17" ht="14.4" customHeight="1" x14ac:dyDescent="0.3">
      <c r="A585" s="737" t="s">
        <v>4849</v>
      </c>
      <c r="B585" s="738" t="s">
        <v>4148</v>
      </c>
      <c r="C585" s="738" t="s">
        <v>4144</v>
      </c>
      <c r="D585" s="738" t="s">
        <v>4240</v>
      </c>
      <c r="E585" s="738" t="s">
        <v>4241</v>
      </c>
      <c r="F585" s="741"/>
      <c r="G585" s="741"/>
      <c r="H585" s="741"/>
      <c r="I585" s="741"/>
      <c r="J585" s="741"/>
      <c r="K585" s="741"/>
      <c r="L585" s="741"/>
      <c r="M585" s="741"/>
      <c r="N585" s="741">
        <v>2</v>
      </c>
      <c r="O585" s="741">
        <v>614</v>
      </c>
      <c r="P585" s="754"/>
      <c r="Q585" s="742">
        <v>307</v>
      </c>
    </row>
    <row r="586" spans="1:17" ht="14.4" customHeight="1" x14ac:dyDescent="0.3">
      <c r="A586" s="737" t="s">
        <v>4849</v>
      </c>
      <c r="B586" s="738" t="s">
        <v>4148</v>
      </c>
      <c r="C586" s="738" t="s">
        <v>4144</v>
      </c>
      <c r="D586" s="738" t="s">
        <v>4242</v>
      </c>
      <c r="E586" s="738" t="s">
        <v>4241</v>
      </c>
      <c r="F586" s="741">
        <v>1</v>
      </c>
      <c r="G586" s="741">
        <v>371</v>
      </c>
      <c r="H586" s="741"/>
      <c r="I586" s="741">
        <v>371</v>
      </c>
      <c r="J586" s="741"/>
      <c r="K586" s="741"/>
      <c r="L586" s="741"/>
      <c r="M586" s="741"/>
      <c r="N586" s="741"/>
      <c r="O586" s="741"/>
      <c r="P586" s="754"/>
      <c r="Q586" s="742"/>
    </row>
    <row r="587" spans="1:17" ht="14.4" customHeight="1" x14ac:dyDescent="0.3">
      <c r="A587" s="737" t="s">
        <v>4849</v>
      </c>
      <c r="B587" s="738" t="s">
        <v>4148</v>
      </c>
      <c r="C587" s="738" t="s">
        <v>4144</v>
      </c>
      <c r="D587" s="738" t="s">
        <v>4243</v>
      </c>
      <c r="E587" s="738" t="s">
        <v>4244</v>
      </c>
      <c r="F587" s="741">
        <v>8</v>
      </c>
      <c r="G587" s="741">
        <v>2176</v>
      </c>
      <c r="H587" s="741">
        <v>1.3333333333333333</v>
      </c>
      <c r="I587" s="741">
        <v>272</v>
      </c>
      <c r="J587" s="741">
        <v>6</v>
      </c>
      <c r="K587" s="741">
        <v>1632</v>
      </c>
      <c r="L587" s="741">
        <v>1</v>
      </c>
      <c r="M587" s="741">
        <v>272</v>
      </c>
      <c r="N587" s="741">
        <v>6</v>
      </c>
      <c r="O587" s="741">
        <v>1632</v>
      </c>
      <c r="P587" s="754">
        <v>1</v>
      </c>
      <c r="Q587" s="742">
        <v>272</v>
      </c>
    </row>
    <row r="588" spans="1:17" ht="14.4" customHeight="1" x14ac:dyDescent="0.3">
      <c r="A588" s="737" t="s">
        <v>4849</v>
      </c>
      <c r="B588" s="738" t="s">
        <v>4148</v>
      </c>
      <c r="C588" s="738" t="s">
        <v>4144</v>
      </c>
      <c r="D588" s="738" t="s">
        <v>4293</v>
      </c>
      <c r="E588" s="738" t="s">
        <v>4294</v>
      </c>
      <c r="F588" s="741">
        <v>2</v>
      </c>
      <c r="G588" s="741">
        <v>200</v>
      </c>
      <c r="H588" s="741"/>
      <c r="I588" s="741">
        <v>100</v>
      </c>
      <c r="J588" s="741"/>
      <c r="K588" s="741"/>
      <c r="L588" s="741"/>
      <c r="M588" s="741"/>
      <c r="N588" s="741">
        <v>1</v>
      </c>
      <c r="O588" s="741">
        <v>100</v>
      </c>
      <c r="P588" s="754"/>
      <c r="Q588" s="742">
        <v>100</v>
      </c>
    </row>
    <row r="589" spans="1:17" ht="14.4" customHeight="1" x14ac:dyDescent="0.3">
      <c r="A589" s="737" t="s">
        <v>4849</v>
      </c>
      <c r="B589" s="738" t="s">
        <v>4148</v>
      </c>
      <c r="C589" s="738" t="s">
        <v>4144</v>
      </c>
      <c r="D589" s="738" t="s">
        <v>4320</v>
      </c>
      <c r="E589" s="738" t="s">
        <v>4318</v>
      </c>
      <c r="F589" s="741">
        <v>7</v>
      </c>
      <c r="G589" s="741">
        <v>4165</v>
      </c>
      <c r="H589" s="741"/>
      <c r="I589" s="741">
        <v>595</v>
      </c>
      <c r="J589" s="741"/>
      <c r="K589" s="741"/>
      <c r="L589" s="741"/>
      <c r="M589" s="741"/>
      <c r="N589" s="741"/>
      <c r="O589" s="741"/>
      <c r="P589" s="754"/>
      <c r="Q589" s="742"/>
    </row>
    <row r="590" spans="1:17" ht="14.4" customHeight="1" x14ac:dyDescent="0.3">
      <c r="A590" s="737" t="s">
        <v>4849</v>
      </c>
      <c r="B590" s="738" t="s">
        <v>4148</v>
      </c>
      <c r="C590" s="738" t="s">
        <v>4144</v>
      </c>
      <c r="D590" s="738" t="s">
        <v>4245</v>
      </c>
      <c r="E590" s="738" t="s">
        <v>4228</v>
      </c>
      <c r="F590" s="741">
        <v>2</v>
      </c>
      <c r="G590" s="741">
        <v>790</v>
      </c>
      <c r="H590" s="741">
        <v>0.16295379537953794</v>
      </c>
      <c r="I590" s="741">
        <v>395</v>
      </c>
      <c r="J590" s="741">
        <v>12</v>
      </c>
      <c r="K590" s="741">
        <v>4848</v>
      </c>
      <c r="L590" s="741">
        <v>1</v>
      </c>
      <c r="M590" s="741">
        <v>404</v>
      </c>
      <c r="N590" s="741"/>
      <c r="O590" s="741"/>
      <c r="P590" s="754"/>
      <c r="Q590" s="742"/>
    </row>
    <row r="591" spans="1:17" ht="14.4" customHeight="1" x14ac:dyDescent="0.3">
      <c r="A591" s="737" t="s">
        <v>4850</v>
      </c>
      <c r="B591" s="738" t="s">
        <v>4148</v>
      </c>
      <c r="C591" s="738" t="s">
        <v>4178</v>
      </c>
      <c r="D591" s="738" t="s">
        <v>4280</v>
      </c>
      <c r="E591" s="738" t="s">
        <v>4281</v>
      </c>
      <c r="F591" s="741">
        <v>24</v>
      </c>
      <c r="G591" s="741">
        <v>21714</v>
      </c>
      <c r="H591" s="741">
        <v>0.66666666666666663</v>
      </c>
      <c r="I591" s="741">
        <v>904.75</v>
      </c>
      <c r="J591" s="741">
        <v>36</v>
      </c>
      <c r="K591" s="741">
        <v>32571</v>
      </c>
      <c r="L591" s="741">
        <v>1</v>
      </c>
      <c r="M591" s="741">
        <v>904.75</v>
      </c>
      <c r="N591" s="741">
        <v>34</v>
      </c>
      <c r="O591" s="741">
        <v>30761.5</v>
      </c>
      <c r="P591" s="754">
        <v>0.94444444444444442</v>
      </c>
      <c r="Q591" s="742">
        <v>904.75</v>
      </c>
    </row>
    <row r="592" spans="1:17" ht="14.4" customHeight="1" x14ac:dyDescent="0.3">
      <c r="A592" s="737" t="s">
        <v>4850</v>
      </c>
      <c r="B592" s="738" t="s">
        <v>4148</v>
      </c>
      <c r="C592" s="738" t="s">
        <v>4178</v>
      </c>
      <c r="D592" s="738" t="s">
        <v>4181</v>
      </c>
      <c r="E592" s="738" t="s">
        <v>4182</v>
      </c>
      <c r="F592" s="741">
        <v>1</v>
      </c>
      <c r="G592" s="741">
        <v>242.64</v>
      </c>
      <c r="H592" s="741">
        <v>0.5</v>
      </c>
      <c r="I592" s="741">
        <v>242.64</v>
      </c>
      <c r="J592" s="741">
        <v>2</v>
      </c>
      <c r="K592" s="741">
        <v>485.28</v>
      </c>
      <c r="L592" s="741">
        <v>1</v>
      </c>
      <c r="M592" s="741">
        <v>242.64</v>
      </c>
      <c r="N592" s="741"/>
      <c r="O592" s="741"/>
      <c r="P592" s="754"/>
      <c r="Q592" s="742"/>
    </row>
    <row r="593" spans="1:17" ht="14.4" customHeight="1" x14ac:dyDescent="0.3">
      <c r="A593" s="737" t="s">
        <v>4850</v>
      </c>
      <c r="B593" s="738" t="s">
        <v>4148</v>
      </c>
      <c r="C593" s="738" t="s">
        <v>4144</v>
      </c>
      <c r="D593" s="738" t="s">
        <v>4282</v>
      </c>
      <c r="E593" s="738" t="s">
        <v>4283</v>
      </c>
      <c r="F593" s="741">
        <v>1</v>
      </c>
      <c r="G593" s="741">
        <v>189</v>
      </c>
      <c r="H593" s="741">
        <v>0.96923076923076923</v>
      </c>
      <c r="I593" s="741">
        <v>189</v>
      </c>
      <c r="J593" s="741">
        <v>1</v>
      </c>
      <c r="K593" s="741">
        <v>195</v>
      </c>
      <c r="L593" s="741">
        <v>1</v>
      </c>
      <c r="M593" s="741">
        <v>195</v>
      </c>
      <c r="N593" s="741">
        <v>2</v>
      </c>
      <c r="O593" s="741">
        <v>392</v>
      </c>
      <c r="P593" s="754">
        <v>2.0102564102564102</v>
      </c>
      <c r="Q593" s="742">
        <v>196</v>
      </c>
    </row>
    <row r="594" spans="1:17" ht="14.4" customHeight="1" x14ac:dyDescent="0.3">
      <c r="A594" s="737" t="s">
        <v>4850</v>
      </c>
      <c r="B594" s="738" t="s">
        <v>4148</v>
      </c>
      <c r="C594" s="738" t="s">
        <v>4144</v>
      </c>
      <c r="D594" s="738" t="s">
        <v>4284</v>
      </c>
      <c r="E594" s="738" t="s">
        <v>4285</v>
      </c>
      <c r="F594" s="741">
        <v>4</v>
      </c>
      <c r="G594" s="741">
        <v>4560</v>
      </c>
      <c r="H594" s="741">
        <v>3.937823834196891</v>
      </c>
      <c r="I594" s="741">
        <v>1140</v>
      </c>
      <c r="J594" s="741">
        <v>1</v>
      </c>
      <c r="K594" s="741">
        <v>1158</v>
      </c>
      <c r="L594" s="741">
        <v>1</v>
      </c>
      <c r="M594" s="741">
        <v>1158</v>
      </c>
      <c r="N594" s="741"/>
      <c r="O594" s="741"/>
      <c r="P594" s="754"/>
      <c r="Q594" s="742"/>
    </row>
    <row r="595" spans="1:17" ht="14.4" customHeight="1" x14ac:dyDescent="0.3">
      <c r="A595" s="737" t="s">
        <v>4850</v>
      </c>
      <c r="B595" s="738" t="s">
        <v>4148</v>
      </c>
      <c r="C595" s="738" t="s">
        <v>4144</v>
      </c>
      <c r="D595" s="738" t="s">
        <v>4199</v>
      </c>
      <c r="E595" s="738" t="s">
        <v>4200</v>
      </c>
      <c r="F595" s="741">
        <v>900</v>
      </c>
      <c r="G595" s="741">
        <v>211500</v>
      </c>
      <c r="H595" s="741">
        <v>0.91292468263457549</v>
      </c>
      <c r="I595" s="741">
        <v>235</v>
      </c>
      <c r="J595" s="741">
        <v>923</v>
      </c>
      <c r="K595" s="741">
        <v>231673</v>
      </c>
      <c r="L595" s="741">
        <v>1</v>
      </c>
      <c r="M595" s="741">
        <v>251</v>
      </c>
      <c r="N595" s="741">
        <v>877</v>
      </c>
      <c r="O595" s="741">
        <v>220127</v>
      </c>
      <c r="P595" s="754">
        <v>0.95016251354279524</v>
      </c>
      <c r="Q595" s="742">
        <v>251</v>
      </c>
    </row>
    <row r="596" spans="1:17" ht="14.4" customHeight="1" x14ac:dyDescent="0.3">
      <c r="A596" s="737" t="s">
        <v>4850</v>
      </c>
      <c r="B596" s="738" t="s">
        <v>4148</v>
      </c>
      <c r="C596" s="738" t="s">
        <v>4144</v>
      </c>
      <c r="D596" s="738" t="s">
        <v>4225</v>
      </c>
      <c r="E596" s="738" t="s">
        <v>4226</v>
      </c>
      <c r="F596" s="741">
        <v>370</v>
      </c>
      <c r="G596" s="741">
        <v>43660</v>
      </c>
      <c r="H596" s="741">
        <v>0.6902548536014671</v>
      </c>
      <c r="I596" s="741">
        <v>118</v>
      </c>
      <c r="J596" s="741">
        <v>502</v>
      </c>
      <c r="K596" s="741">
        <v>63252</v>
      </c>
      <c r="L596" s="741">
        <v>1</v>
      </c>
      <c r="M596" s="741">
        <v>126</v>
      </c>
      <c r="N596" s="741">
        <v>1282</v>
      </c>
      <c r="O596" s="741">
        <v>161532</v>
      </c>
      <c r="P596" s="754">
        <v>2.5537848605577689</v>
      </c>
      <c r="Q596" s="742">
        <v>126</v>
      </c>
    </row>
    <row r="597" spans="1:17" ht="14.4" customHeight="1" x14ac:dyDescent="0.3">
      <c r="A597" s="737" t="s">
        <v>4850</v>
      </c>
      <c r="B597" s="738" t="s">
        <v>4148</v>
      </c>
      <c r="C597" s="738" t="s">
        <v>4144</v>
      </c>
      <c r="D597" s="738" t="s">
        <v>4227</v>
      </c>
      <c r="E597" s="738" t="s">
        <v>4228</v>
      </c>
      <c r="F597" s="741">
        <v>9</v>
      </c>
      <c r="G597" s="741">
        <v>2907</v>
      </c>
      <c r="H597" s="741">
        <v>0.97583081570996977</v>
      </c>
      <c r="I597" s="741">
        <v>323</v>
      </c>
      <c r="J597" s="741">
        <v>9</v>
      </c>
      <c r="K597" s="741">
        <v>2979</v>
      </c>
      <c r="L597" s="741">
        <v>1</v>
      </c>
      <c r="M597" s="741">
        <v>331</v>
      </c>
      <c r="N597" s="741">
        <v>5</v>
      </c>
      <c r="O597" s="741">
        <v>1655</v>
      </c>
      <c r="P597" s="754">
        <v>0.55555555555555558</v>
      </c>
      <c r="Q597" s="742">
        <v>331</v>
      </c>
    </row>
    <row r="598" spans="1:17" ht="14.4" customHeight="1" x14ac:dyDescent="0.3">
      <c r="A598" s="737" t="s">
        <v>4850</v>
      </c>
      <c r="B598" s="738" t="s">
        <v>4148</v>
      </c>
      <c r="C598" s="738" t="s">
        <v>4144</v>
      </c>
      <c r="D598" s="738" t="s">
        <v>4229</v>
      </c>
      <c r="E598" s="738" t="s">
        <v>4230</v>
      </c>
      <c r="F598" s="741">
        <v>60</v>
      </c>
      <c r="G598" s="741">
        <v>29220</v>
      </c>
      <c r="H598" s="741">
        <v>1.4397634885439763</v>
      </c>
      <c r="I598" s="741">
        <v>487</v>
      </c>
      <c r="J598" s="741">
        <v>41</v>
      </c>
      <c r="K598" s="741">
        <v>20295</v>
      </c>
      <c r="L598" s="741">
        <v>1</v>
      </c>
      <c r="M598" s="741">
        <v>495</v>
      </c>
      <c r="N598" s="741">
        <v>55</v>
      </c>
      <c r="O598" s="741">
        <v>27225</v>
      </c>
      <c r="P598" s="754">
        <v>1.3414634146341464</v>
      </c>
      <c r="Q598" s="742">
        <v>495</v>
      </c>
    </row>
    <row r="599" spans="1:17" ht="14.4" customHeight="1" x14ac:dyDescent="0.3">
      <c r="A599" s="737" t="s">
        <v>4850</v>
      </c>
      <c r="B599" s="738" t="s">
        <v>4148</v>
      </c>
      <c r="C599" s="738" t="s">
        <v>4144</v>
      </c>
      <c r="D599" s="738" t="s">
        <v>4286</v>
      </c>
      <c r="E599" s="738" t="s">
        <v>4233</v>
      </c>
      <c r="F599" s="741">
        <v>13</v>
      </c>
      <c r="G599" s="741">
        <v>8840</v>
      </c>
      <c r="H599" s="741">
        <v>0.98837209302325579</v>
      </c>
      <c r="I599" s="741">
        <v>680</v>
      </c>
      <c r="J599" s="741">
        <v>13</v>
      </c>
      <c r="K599" s="741">
        <v>8944</v>
      </c>
      <c r="L599" s="741">
        <v>1</v>
      </c>
      <c r="M599" s="741">
        <v>688</v>
      </c>
      <c r="N599" s="741">
        <v>10</v>
      </c>
      <c r="O599" s="741">
        <v>6880</v>
      </c>
      <c r="P599" s="754">
        <v>0.76923076923076927</v>
      </c>
      <c r="Q599" s="742">
        <v>688</v>
      </c>
    </row>
    <row r="600" spans="1:17" ht="14.4" customHeight="1" x14ac:dyDescent="0.3">
      <c r="A600" s="737" t="s">
        <v>4850</v>
      </c>
      <c r="B600" s="738" t="s">
        <v>4148</v>
      </c>
      <c r="C600" s="738" t="s">
        <v>4144</v>
      </c>
      <c r="D600" s="738" t="s">
        <v>4231</v>
      </c>
      <c r="E600" s="738" t="s">
        <v>4230</v>
      </c>
      <c r="F600" s="741">
        <v>212</v>
      </c>
      <c r="G600" s="741">
        <v>118508</v>
      </c>
      <c r="H600" s="741">
        <v>0.98415492957746475</v>
      </c>
      <c r="I600" s="741">
        <v>559</v>
      </c>
      <c r="J600" s="741">
        <v>212</v>
      </c>
      <c r="K600" s="741">
        <v>120416</v>
      </c>
      <c r="L600" s="741">
        <v>1</v>
      </c>
      <c r="M600" s="741">
        <v>568</v>
      </c>
      <c r="N600" s="741">
        <v>139</v>
      </c>
      <c r="O600" s="741">
        <v>78952</v>
      </c>
      <c r="P600" s="754">
        <v>0.65566037735849059</v>
      </c>
      <c r="Q600" s="742">
        <v>568</v>
      </c>
    </row>
    <row r="601" spans="1:17" ht="14.4" customHeight="1" x14ac:dyDescent="0.3">
      <c r="A601" s="737" t="s">
        <v>4850</v>
      </c>
      <c r="B601" s="738" t="s">
        <v>4148</v>
      </c>
      <c r="C601" s="738" t="s">
        <v>4144</v>
      </c>
      <c r="D601" s="738" t="s">
        <v>4232</v>
      </c>
      <c r="E601" s="738" t="s">
        <v>4233</v>
      </c>
      <c r="F601" s="741">
        <v>79</v>
      </c>
      <c r="G601" s="741">
        <v>59408</v>
      </c>
      <c r="H601" s="741">
        <v>2.4395532194480944</v>
      </c>
      <c r="I601" s="741">
        <v>752</v>
      </c>
      <c r="J601" s="741">
        <v>32</v>
      </c>
      <c r="K601" s="741">
        <v>24352</v>
      </c>
      <c r="L601" s="741">
        <v>1</v>
      </c>
      <c r="M601" s="741">
        <v>761</v>
      </c>
      <c r="N601" s="741">
        <v>80</v>
      </c>
      <c r="O601" s="741">
        <v>60880</v>
      </c>
      <c r="P601" s="754">
        <v>2.5</v>
      </c>
      <c r="Q601" s="742">
        <v>761</v>
      </c>
    </row>
    <row r="602" spans="1:17" ht="14.4" customHeight="1" x14ac:dyDescent="0.3">
      <c r="A602" s="737" t="s">
        <v>4850</v>
      </c>
      <c r="B602" s="738" t="s">
        <v>4148</v>
      </c>
      <c r="C602" s="738" t="s">
        <v>4144</v>
      </c>
      <c r="D602" s="738" t="s">
        <v>4287</v>
      </c>
      <c r="E602" s="738" t="s">
        <v>4288</v>
      </c>
      <c r="F602" s="741">
        <v>855</v>
      </c>
      <c r="G602" s="741">
        <v>691695</v>
      </c>
      <c r="H602" s="741">
        <v>0.74435995557698265</v>
      </c>
      <c r="I602" s="741">
        <v>809</v>
      </c>
      <c r="J602" s="741">
        <v>1136</v>
      </c>
      <c r="K602" s="741">
        <v>929248</v>
      </c>
      <c r="L602" s="741">
        <v>1</v>
      </c>
      <c r="M602" s="741">
        <v>818</v>
      </c>
      <c r="N602" s="741">
        <v>949</v>
      </c>
      <c r="O602" s="741">
        <v>776282</v>
      </c>
      <c r="P602" s="754">
        <v>0.835387323943662</v>
      </c>
      <c r="Q602" s="742">
        <v>818</v>
      </c>
    </row>
    <row r="603" spans="1:17" ht="14.4" customHeight="1" x14ac:dyDescent="0.3">
      <c r="A603" s="737" t="s">
        <v>4850</v>
      </c>
      <c r="B603" s="738" t="s">
        <v>4148</v>
      </c>
      <c r="C603" s="738" t="s">
        <v>4144</v>
      </c>
      <c r="D603" s="738" t="s">
        <v>4234</v>
      </c>
      <c r="E603" s="738" t="s">
        <v>4235</v>
      </c>
      <c r="F603" s="741">
        <v>1</v>
      </c>
      <c r="G603" s="741">
        <v>449</v>
      </c>
      <c r="H603" s="741"/>
      <c r="I603" s="741">
        <v>449</v>
      </c>
      <c r="J603" s="741"/>
      <c r="K603" s="741"/>
      <c r="L603" s="741"/>
      <c r="M603" s="741"/>
      <c r="N603" s="741">
        <v>2</v>
      </c>
      <c r="O603" s="741">
        <v>924</v>
      </c>
      <c r="P603" s="754"/>
      <c r="Q603" s="742">
        <v>462</v>
      </c>
    </row>
    <row r="604" spans="1:17" ht="14.4" customHeight="1" x14ac:dyDescent="0.3">
      <c r="A604" s="737" t="s">
        <v>4850</v>
      </c>
      <c r="B604" s="738" t="s">
        <v>4148</v>
      </c>
      <c r="C604" s="738" t="s">
        <v>4144</v>
      </c>
      <c r="D604" s="738" t="s">
        <v>4311</v>
      </c>
      <c r="E604" s="738" t="s">
        <v>4220</v>
      </c>
      <c r="F604" s="741">
        <v>3</v>
      </c>
      <c r="G604" s="741">
        <v>1311</v>
      </c>
      <c r="H604" s="741"/>
      <c r="I604" s="741">
        <v>437</v>
      </c>
      <c r="J604" s="741"/>
      <c r="K604" s="741"/>
      <c r="L604" s="741"/>
      <c r="M604" s="741"/>
      <c r="N604" s="741">
        <v>1</v>
      </c>
      <c r="O604" s="741">
        <v>446</v>
      </c>
      <c r="P604" s="754"/>
      <c r="Q604" s="742">
        <v>446</v>
      </c>
    </row>
    <row r="605" spans="1:17" ht="14.4" customHeight="1" x14ac:dyDescent="0.3">
      <c r="A605" s="737" t="s">
        <v>4850</v>
      </c>
      <c r="B605" s="738" t="s">
        <v>4148</v>
      </c>
      <c r="C605" s="738" t="s">
        <v>4144</v>
      </c>
      <c r="D605" s="738" t="s">
        <v>4312</v>
      </c>
      <c r="E605" s="738" t="s">
        <v>4218</v>
      </c>
      <c r="F605" s="741">
        <v>71</v>
      </c>
      <c r="G605" s="741">
        <v>50765</v>
      </c>
      <c r="H605" s="741">
        <v>0.70436507936507942</v>
      </c>
      <c r="I605" s="741">
        <v>715</v>
      </c>
      <c r="J605" s="741">
        <v>99</v>
      </c>
      <c r="K605" s="741">
        <v>72072</v>
      </c>
      <c r="L605" s="741">
        <v>1</v>
      </c>
      <c r="M605" s="741">
        <v>728</v>
      </c>
      <c r="N605" s="741">
        <v>83</v>
      </c>
      <c r="O605" s="741">
        <v>60424</v>
      </c>
      <c r="P605" s="754">
        <v>0.83838383838383834</v>
      </c>
      <c r="Q605" s="742">
        <v>728</v>
      </c>
    </row>
    <row r="606" spans="1:17" ht="14.4" customHeight="1" x14ac:dyDescent="0.3">
      <c r="A606" s="737" t="s">
        <v>4850</v>
      </c>
      <c r="B606" s="738" t="s">
        <v>4148</v>
      </c>
      <c r="C606" s="738" t="s">
        <v>4144</v>
      </c>
      <c r="D606" s="738" t="s">
        <v>4248</v>
      </c>
      <c r="E606" s="738" t="s">
        <v>4249</v>
      </c>
      <c r="F606" s="741">
        <v>2</v>
      </c>
      <c r="G606" s="741">
        <v>1648</v>
      </c>
      <c r="H606" s="741">
        <v>0.32973189275710285</v>
      </c>
      <c r="I606" s="741">
        <v>824</v>
      </c>
      <c r="J606" s="741">
        <v>6</v>
      </c>
      <c r="K606" s="741">
        <v>4998</v>
      </c>
      <c r="L606" s="741">
        <v>1</v>
      </c>
      <c r="M606" s="741">
        <v>833</v>
      </c>
      <c r="N606" s="741">
        <v>3</v>
      </c>
      <c r="O606" s="741">
        <v>2499</v>
      </c>
      <c r="P606" s="754">
        <v>0.5</v>
      </c>
      <c r="Q606" s="742">
        <v>833</v>
      </c>
    </row>
    <row r="607" spans="1:17" ht="14.4" customHeight="1" x14ac:dyDescent="0.3">
      <c r="A607" s="737" t="s">
        <v>4850</v>
      </c>
      <c r="B607" s="738" t="s">
        <v>4148</v>
      </c>
      <c r="C607" s="738" t="s">
        <v>4144</v>
      </c>
      <c r="D607" s="738" t="s">
        <v>4236</v>
      </c>
      <c r="E607" s="738" t="s">
        <v>4237</v>
      </c>
      <c r="F607" s="741">
        <v>260</v>
      </c>
      <c r="G607" s="741">
        <v>54600</v>
      </c>
      <c r="H607" s="741">
        <v>0.79113236252988484</v>
      </c>
      <c r="I607" s="741">
        <v>210</v>
      </c>
      <c r="J607" s="741">
        <v>321</v>
      </c>
      <c r="K607" s="741">
        <v>69015</v>
      </c>
      <c r="L607" s="741">
        <v>1</v>
      </c>
      <c r="M607" s="741">
        <v>215</v>
      </c>
      <c r="N607" s="741">
        <v>282</v>
      </c>
      <c r="O607" s="741">
        <v>60630</v>
      </c>
      <c r="P607" s="754">
        <v>0.87850467289719625</v>
      </c>
      <c r="Q607" s="742">
        <v>215</v>
      </c>
    </row>
    <row r="608" spans="1:17" ht="14.4" customHeight="1" x14ac:dyDescent="0.3">
      <c r="A608" s="737" t="s">
        <v>4850</v>
      </c>
      <c r="B608" s="738" t="s">
        <v>4148</v>
      </c>
      <c r="C608" s="738" t="s">
        <v>4144</v>
      </c>
      <c r="D608" s="738" t="s">
        <v>4203</v>
      </c>
      <c r="E608" s="738" t="s">
        <v>4204</v>
      </c>
      <c r="F608" s="741"/>
      <c r="G608" s="741"/>
      <c r="H608" s="741"/>
      <c r="I608" s="741"/>
      <c r="J608" s="741">
        <v>1</v>
      </c>
      <c r="K608" s="741">
        <v>354</v>
      </c>
      <c r="L608" s="741">
        <v>1</v>
      </c>
      <c r="M608" s="741">
        <v>354</v>
      </c>
      <c r="N608" s="741"/>
      <c r="O608" s="741"/>
      <c r="P608" s="754"/>
      <c r="Q608" s="742"/>
    </row>
    <row r="609" spans="1:17" ht="14.4" customHeight="1" x14ac:dyDescent="0.3">
      <c r="A609" s="737" t="s">
        <v>4850</v>
      </c>
      <c r="B609" s="738" t="s">
        <v>4148</v>
      </c>
      <c r="C609" s="738" t="s">
        <v>4144</v>
      </c>
      <c r="D609" s="738" t="s">
        <v>4238</v>
      </c>
      <c r="E609" s="738" t="s">
        <v>4239</v>
      </c>
      <c r="F609" s="741">
        <v>1457</v>
      </c>
      <c r="G609" s="741">
        <v>123845</v>
      </c>
      <c r="H609" s="741">
        <v>0.9021671826625387</v>
      </c>
      <c r="I609" s="741">
        <v>85</v>
      </c>
      <c r="J609" s="741">
        <v>1615</v>
      </c>
      <c r="K609" s="741">
        <v>137275</v>
      </c>
      <c r="L609" s="741">
        <v>1</v>
      </c>
      <c r="M609" s="741">
        <v>85</v>
      </c>
      <c r="N609" s="741">
        <v>1501</v>
      </c>
      <c r="O609" s="741">
        <v>127585</v>
      </c>
      <c r="P609" s="754">
        <v>0.92941176470588238</v>
      </c>
      <c r="Q609" s="742">
        <v>85</v>
      </c>
    </row>
    <row r="610" spans="1:17" ht="14.4" customHeight="1" x14ac:dyDescent="0.3">
      <c r="A610" s="737" t="s">
        <v>4850</v>
      </c>
      <c r="B610" s="738" t="s">
        <v>4148</v>
      </c>
      <c r="C610" s="738" t="s">
        <v>4144</v>
      </c>
      <c r="D610" s="738" t="s">
        <v>4299</v>
      </c>
      <c r="E610" s="738" t="s">
        <v>4300</v>
      </c>
      <c r="F610" s="741">
        <v>2</v>
      </c>
      <c r="G610" s="741">
        <v>1414</v>
      </c>
      <c r="H610" s="741">
        <v>0.65554010199350954</v>
      </c>
      <c r="I610" s="741">
        <v>707</v>
      </c>
      <c r="J610" s="741">
        <v>3</v>
      </c>
      <c r="K610" s="741">
        <v>2157</v>
      </c>
      <c r="L610" s="741">
        <v>1</v>
      </c>
      <c r="M610" s="741">
        <v>719</v>
      </c>
      <c r="N610" s="741">
        <v>3</v>
      </c>
      <c r="O610" s="741">
        <v>2160</v>
      </c>
      <c r="P610" s="754">
        <v>1.0013908205841446</v>
      </c>
      <c r="Q610" s="742">
        <v>720</v>
      </c>
    </row>
    <row r="611" spans="1:17" ht="14.4" customHeight="1" x14ac:dyDescent="0.3">
      <c r="A611" s="737" t="s">
        <v>4850</v>
      </c>
      <c r="B611" s="738" t="s">
        <v>4148</v>
      </c>
      <c r="C611" s="738" t="s">
        <v>4144</v>
      </c>
      <c r="D611" s="738" t="s">
        <v>4289</v>
      </c>
      <c r="E611" s="738" t="s">
        <v>4288</v>
      </c>
      <c r="F611" s="741">
        <v>186</v>
      </c>
      <c r="G611" s="741">
        <v>173910</v>
      </c>
      <c r="H611" s="741">
        <v>0.72204968944099379</v>
      </c>
      <c r="I611" s="741">
        <v>935</v>
      </c>
      <c r="J611" s="741">
        <v>253</v>
      </c>
      <c r="K611" s="741">
        <v>240856</v>
      </c>
      <c r="L611" s="741">
        <v>1</v>
      </c>
      <c r="M611" s="741">
        <v>952</v>
      </c>
      <c r="N611" s="741">
        <v>262</v>
      </c>
      <c r="O611" s="741">
        <v>249424</v>
      </c>
      <c r="P611" s="754">
        <v>1.0355731225296443</v>
      </c>
      <c r="Q611" s="742">
        <v>952</v>
      </c>
    </row>
    <row r="612" spans="1:17" ht="14.4" customHeight="1" x14ac:dyDescent="0.3">
      <c r="A612" s="737" t="s">
        <v>4850</v>
      </c>
      <c r="B612" s="738" t="s">
        <v>4148</v>
      </c>
      <c r="C612" s="738" t="s">
        <v>4144</v>
      </c>
      <c r="D612" s="738" t="s">
        <v>4209</v>
      </c>
      <c r="E612" s="738" t="s">
        <v>4210</v>
      </c>
      <c r="F612" s="741">
        <v>4</v>
      </c>
      <c r="G612" s="741">
        <v>456</v>
      </c>
      <c r="H612" s="741">
        <v>0.6333333333333333</v>
      </c>
      <c r="I612" s="741">
        <v>114</v>
      </c>
      <c r="J612" s="741">
        <v>6</v>
      </c>
      <c r="K612" s="741">
        <v>720</v>
      </c>
      <c r="L612" s="741">
        <v>1</v>
      </c>
      <c r="M612" s="741">
        <v>120</v>
      </c>
      <c r="N612" s="741">
        <v>4</v>
      </c>
      <c r="O612" s="741">
        <v>480</v>
      </c>
      <c r="P612" s="754">
        <v>0.66666666666666663</v>
      </c>
      <c r="Q612" s="742">
        <v>120</v>
      </c>
    </row>
    <row r="613" spans="1:17" ht="14.4" customHeight="1" x14ac:dyDescent="0.3">
      <c r="A613" s="737" t="s">
        <v>4850</v>
      </c>
      <c r="B613" s="738" t="s">
        <v>4148</v>
      </c>
      <c r="C613" s="738" t="s">
        <v>4144</v>
      </c>
      <c r="D613" s="738" t="s">
        <v>4290</v>
      </c>
      <c r="E613" s="738" t="s">
        <v>4288</v>
      </c>
      <c r="F613" s="741">
        <v>239</v>
      </c>
      <c r="G613" s="741">
        <v>176143</v>
      </c>
      <c r="H613" s="741">
        <v>1.3907856296881169</v>
      </c>
      <c r="I613" s="741">
        <v>737</v>
      </c>
      <c r="J613" s="741">
        <v>170</v>
      </c>
      <c r="K613" s="741">
        <v>126650</v>
      </c>
      <c r="L613" s="741">
        <v>1</v>
      </c>
      <c r="M613" s="741">
        <v>745</v>
      </c>
      <c r="N613" s="741">
        <v>193</v>
      </c>
      <c r="O613" s="741">
        <v>143785</v>
      </c>
      <c r="P613" s="754">
        <v>1.1352941176470588</v>
      </c>
      <c r="Q613" s="742">
        <v>745</v>
      </c>
    </row>
    <row r="614" spans="1:17" ht="14.4" customHeight="1" x14ac:dyDescent="0.3">
      <c r="A614" s="737" t="s">
        <v>4850</v>
      </c>
      <c r="B614" s="738" t="s">
        <v>4148</v>
      </c>
      <c r="C614" s="738" t="s">
        <v>4144</v>
      </c>
      <c r="D614" s="738" t="s">
        <v>4313</v>
      </c>
      <c r="E614" s="738" t="s">
        <v>4314</v>
      </c>
      <c r="F614" s="741">
        <v>1</v>
      </c>
      <c r="G614" s="741">
        <v>57</v>
      </c>
      <c r="H614" s="741">
        <v>0.32758620689655171</v>
      </c>
      <c r="I614" s="741">
        <v>57</v>
      </c>
      <c r="J614" s="741">
        <v>3</v>
      </c>
      <c r="K614" s="741">
        <v>174</v>
      </c>
      <c r="L614" s="741">
        <v>1</v>
      </c>
      <c r="M614" s="741">
        <v>58</v>
      </c>
      <c r="N614" s="741">
        <v>2</v>
      </c>
      <c r="O614" s="741">
        <v>116</v>
      </c>
      <c r="P614" s="754">
        <v>0.66666666666666663</v>
      </c>
      <c r="Q614" s="742">
        <v>58</v>
      </c>
    </row>
    <row r="615" spans="1:17" ht="14.4" customHeight="1" x14ac:dyDescent="0.3">
      <c r="A615" s="737" t="s">
        <v>4850</v>
      </c>
      <c r="B615" s="738" t="s">
        <v>4148</v>
      </c>
      <c r="C615" s="738" t="s">
        <v>4144</v>
      </c>
      <c r="D615" s="738" t="s">
        <v>4291</v>
      </c>
      <c r="E615" s="738" t="s">
        <v>4292</v>
      </c>
      <c r="F615" s="741">
        <v>25</v>
      </c>
      <c r="G615" s="741">
        <v>13175</v>
      </c>
      <c r="H615" s="741">
        <v>1.0549283369365041</v>
      </c>
      <c r="I615" s="741">
        <v>527</v>
      </c>
      <c r="J615" s="741">
        <v>23</v>
      </c>
      <c r="K615" s="741">
        <v>12489</v>
      </c>
      <c r="L615" s="741">
        <v>1</v>
      </c>
      <c r="M615" s="741">
        <v>543</v>
      </c>
      <c r="N615" s="741">
        <v>7</v>
      </c>
      <c r="O615" s="741">
        <v>3801</v>
      </c>
      <c r="P615" s="754">
        <v>0.30434782608695654</v>
      </c>
      <c r="Q615" s="742">
        <v>543</v>
      </c>
    </row>
    <row r="616" spans="1:17" ht="14.4" customHeight="1" x14ac:dyDescent="0.3">
      <c r="A616" s="737" t="s">
        <v>4850</v>
      </c>
      <c r="B616" s="738" t="s">
        <v>4148</v>
      </c>
      <c r="C616" s="738" t="s">
        <v>4144</v>
      </c>
      <c r="D616" s="738" t="s">
        <v>4240</v>
      </c>
      <c r="E616" s="738" t="s">
        <v>4241</v>
      </c>
      <c r="F616" s="741">
        <v>4</v>
      </c>
      <c r="G616" s="741">
        <v>1196</v>
      </c>
      <c r="H616" s="741">
        <v>0.35416049748297307</v>
      </c>
      <c r="I616" s="741">
        <v>299</v>
      </c>
      <c r="J616" s="741">
        <v>11</v>
      </c>
      <c r="K616" s="741">
        <v>3377</v>
      </c>
      <c r="L616" s="741">
        <v>1</v>
      </c>
      <c r="M616" s="741">
        <v>307</v>
      </c>
      <c r="N616" s="741">
        <v>11</v>
      </c>
      <c r="O616" s="741">
        <v>3377</v>
      </c>
      <c r="P616" s="754">
        <v>1</v>
      </c>
      <c r="Q616" s="742">
        <v>307</v>
      </c>
    </row>
    <row r="617" spans="1:17" ht="14.4" customHeight="1" x14ac:dyDescent="0.3">
      <c r="A617" s="737" t="s">
        <v>4850</v>
      </c>
      <c r="B617" s="738" t="s">
        <v>4148</v>
      </c>
      <c r="C617" s="738" t="s">
        <v>4144</v>
      </c>
      <c r="D617" s="738" t="s">
        <v>4250</v>
      </c>
      <c r="E617" s="738" t="s">
        <v>4237</v>
      </c>
      <c r="F617" s="741">
        <v>72</v>
      </c>
      <c r="G617" s="741">
        <v>12528</v>
      </c>
      <c r="H617" s="741">
        <v>1.4974898398278746</v>
      </c>
      <c r="I617" s="741">
        <v>174</v>
      </c>
      <c r="J617" s="741">
        <v>47</v>
      </c>
      <c r="K617" s="741">
        <v>8366</v>
      </c>
      <c r="L617" s="741">
        <v>1</v>
      </c>
      <c r="M617" s="741">
        <v>178</v>
      </c>
      <c r="N617" s="741">
        <v>53</v>
      </c>
      <c r="O617" s="741">
        <v>9434</v>
      </c>
      <c r="P617" s="754">
        <v>1.1276595744680851</v>
      </c>
      <c r="Q617" s="742">
        <v>178</v>
      </c>
    </row>
    <row r="618" spans="1:17" ht="14.4" customHeight="1" x14ac:dyDescent="0.3">
      <c r="A618" s="737" t="s">
        <v>4850</v>
      </c>
      <c r="B618" s="738" t="s">
        <v>4148</v>
      </c>
      <c r="C618" s="738" t="s">
        <v>4144</v>
      </c>
      <c r="D618" s="738" t="s">
        <v>4242</v>
      </c>
      <c r="E618" s="738" t="s">
        <v>4241</v>
      </c>
      <c r="F618" s="741">
        <v>64</v>
      </c>
      <c r="G618" s="741">
        <v>23744</v>
      </c>
      <c r="H618" s="741">
        <v>0.8114832535885167</v>
      </c>
      <c r="I618" s="741">
        <v>371</v>
      </c>
      <c r="J618" s="741">
        <v>77</v>
      </c>
      <c r="K618" s="741">
        <v>29260</v>
      </c>
      <c r="L618" s="741">
        <v>1</v>
      </c>
      <c r="M618" s="741">
        <v>380</v>
      </c>
      <c r="N618" s="741">
        <v>95</v>
      </c>
      <c r="O618" s="741">
        <v>36100</v>
      </c>
      <c r="P618" s="754">
        <v>1.2337662337662338</v>
      </c>
      <c r="Q618" s="742">
        <v>380</v>
      </c>
    </row>
    <row r="619" spans="1:17" ht="14.4" customHeight="1" x14ac:dyDescent="0.3">
      <c r="A619" s="737" t="s">
        <v>4850</v>
      </c>
      <c r="B619" s="738" t="s">
        <v>4148</v>
      </c>
      <c r="C619" s="738" t="s">
        <v>4144</v>
      </c>
      <c r="D619" s="738" t="s">
        <v>4217</v>
      </c>
      <c r="E619" s="738" t="s">
        <v>4218</v>
      </c>
      <c r="F619" s="741">
        <v>26</v>
      </c>
      <c r="G619" s="741">
        <v>15756</v>
      </c>
      <c r="H619" s="741">
        <v>1.1588702559576345</v>
      </c>
      <c r="I619" s="741">
        <v>606</v>
      </c>
      <c r="J619" s="741">
        <v>22</v>
      </c>
      <c r="K619" s="741">
        <v>13596</v>
      </c>
      <c r="L619" s="741">
        <v>1</v>
      </c>
      <c r="M619" s="741">
        <v>618</v>
      </c>
      <c r="N619" s="741">
        <v>17</v>
      </c>
      <c r="O619" s="741">
        <v>10523</v>
      </c>
      <c r="P619" s="754">
        <v>0.77397764048249484</v>
      </c>
      <c r="Q619" s="742">
        <v>619</v>
      </c>
    </row>
    <row r="620" spans="1:17" ht="14.4" customHeight="1" x14ac:dyDescent="0.3">
      <c r="A620" s="737" t="s">
        <v>4850</v>
      </c>
      <c r="B620" s="738" t="s">
        <v>4148</v>
      </c>
      <c r="C620" s="738" t="s">
        <v>4144</v>
      </c>
      <c r="D620" s="738" t="s">
        <v>4243</v>
      </c>
      <c r="E620" s="738" t="s">
        <v>4244</v>
      </c>
      <c r="F620" s="741">
        <v>84</v>
      </c>
      <c r="G620" s="741">
        <v>22848</v>
      </c>
      <c r="H620" s="741">
        <v>0.64122137404580148</v>
      </c>
      <c r="I620" s="741">
        <v>272</v>
      </c>
      <c r="J620" s="741">
        <v>131</v>
      </c>
      <c r="K620" s="741">
        <v>35632</v>
      </c>
      <c r="L620" s="741">
        <v>1</v>
      </c>
      <c r="M620" s="741">
        <v>272</v>
      </c>
      <c r="N620" s="741">
        <v>81</v>
      </c>
      <c r="O620" s="741">
        <v>22032</v>
      </c>
      <c r="P620" s="754">
        <v>0.61832061068702293</v>
      </c>
      <c r="Q620" s="742">
        <v>272</v>
      </c>
    </row>
    <row r="621" spans="1:17" ht="14.4" customHeight="1" x14ac:dyDescent="0.3">
      <c r="A621" s="737" t="s">
        <v>4850</v>
      </c>
      <c r="B621" s="738" t="s">
        <v>4148</v>
      </c>
      <c r="C621" s="738" t="s">
        <v>4144</v>
      </c>
      <c r="D621" s="738" t="s">
        <v>4293</v>
      </c>
      <c r="E621" s="738" t="s">
        <v>4294</v>
      </c>
      <c r="F621" s="741">
        <v>5</v>
      </c>
      <c r="G621" s="741">
        <v>500</v>
      </c>
      <c r="H621" s="741">
        <v>0.5</v>
      </c>
      <c r="I621" s="741">
        <v>100</v>
      </c>
      <c r="J621" s="741">
        <v>10</v>
      </c>
      <c r="K621" s="741">
        <v>1000</v>
      </c>
      <c r="L621" s="741">
        <v>1</v>
      </c>
      <c r="M621" s="741">
        <v>100</v>
      </c>
      <c r="N621" s="741">
        <v>9</v>
      </c>
      <c r="O621" s="741">
        <v>900</v>
      </c>
      <c r="P621" s="754">
        <v>0.9</v>
      </c>
      <c r="Q621" s="742">
        <v>100</v>
      </c>
    </row>
    <row r="622" spans="1:17" ht="14.4" customHeight="1" x14ac:dyDescent="0.3">
      <c r="A622" s="737" t="s">
        <v>4850</v>
      </c>
      <c r="B622" s="738" t="s">
        <v>4148</v>
      </c>
      <c r="C622" s="738" t="s">
        <v>4144</v>
      </c>
      <c r="D622" s="738" t="s">
        <v>4315</v>
      </c>
      <c r="E622" s="738" t="s">
        <v>4288</v>
      </c>
      <c r="F622" s="741"/>
      <c r="G622" s="741"/>
      <c r="H622" s="741"/>
      <c r="I622" s="741"/>
      <c r="J622" s="741">
        <v>12</v>
      </c>
      <c r="K622" s="741">
        <v>12420</v>
      </c>
      <c r="L622" s="741">
        <v>1</v>
      </c>
      <c r="M622" s="741">
        <v>1035</v>
      </c>
      <c r="N622" s="741">
        <v>17</v>
      </c>
      <c r="O622" s="741">
        <v>17595</v>
      </c>
      <c r="P622" s="754">
        <v>1.4166666666666667</v>
      </c>
      <c r="Q622" s="742">
        <v>1035</v>
      </c>
    </row>
    <row r="623" spans="1:17" ht="14.4" customHeight="1" x14ac:dyDescent="0.3">
      <c r="A623" s="737" t="s">
        <v>4850</v>
      </c>
      <c r="B623" s="738" t="s">
        <v>4148</v>
      </c>
      <c r="C623" s="738" t="s">
        <v>4144</v>
      </c>
      <c r="D623" s="738" t="s">
        <v>4219</v>
      </c>
      <c r="E623" s="738" t="s">
        <v>4220</v>
      </c>
      <c r="F623" s="741"/>
      <c r="G623" s="741"/>
      <c r="H623" s="741"/>
      <c r="I623" s="741"/>
      <c r="J623" s="741">
        <v>1</v>
      </c>
      <c r="K623" s="741">
        <v>373</v>
      </c>
      <c r="L623" s="741">
        <v>1</v>
      </c>
      <c r="M623" s="741">
        <v>373</v>
      </c>
      <c r="N623" s="741"/>
      <c r="O623" s="741"/>
      <c r="P623" s="754"/>
      <c r="Q623" s="742"/>
    </row>
    <row r="624" spans="1:17" ht="14.4" customHeight="1" x14ac:dyDescent="0.3">
      <c r="A624" s="737" t="s">
        <v>4850</v>
      </c>
      <c r="B624" s="738" t="s">
        <v>4148</v>
      </c>
      <c r="C624" s="738" t="s">
        <v>4144</v>
      </c>
      <c r="D624" s="738" t="s">
        <v>4317</v>
      </c>
      <c r="E624" s="738" t="s">
        <v>4318</v>
      </c>
      <c r="F624" s="741">
        <v>3</v>
      </c>
      <c r="G624" s="741">
        <v>1569</v>
      </c>
      <c r="H624" s="741"/>
      <c r="I624" s="741">
        <v>523</v>
      </c>
      <c r="J624" s="741"/>
      <c r="K624" s="741"/>
      <c r="L624" s="741"/>
      <c r="M624" s="741"/>
      <c r="N624" s="741"/>
      <c r="O624" s="741"/>
      <c r="P624" s="754"/>
      <c r="Q624" s="742"/>
    </row>
    <row r="625" spans="1:17" ht="14.4" customHeight="1" x14ac:dyDescent="0.3">
      <c r="A625" s="737" t="s">
        <v>4850</v>
      </c>
      <c r="B625" s="738" t="s">
        <v>4148</v>
      </c>
      <c r="C625" s="738" t="s">
        <v>4144</v>
      </c>
      <c r="D625" s="738" t="s">
        <v>4319</v>
      </c>
      <c r="E625" s="738" t="s">
        <v>4318</v>
      </c>
      <c r="F625" s="741">
        <v>1</v>
      </c>
      <c r="G625" s="741">
        <v>807</v>
      </c>
      <c r="H625" s="741">
        <v>0.48968446601941745</v>
      </c>
      <c r="I625" s="741">
        <v>807</v>
      </c>
      <c r="J625" s="741">
        <v>2</v>
      </c>
      <c r="K625" s="741">
        <v>1648</v>
      </c>
      <c r="L625" s="741">
        <v>1</v>
      </c>
      <c r="M625" s="741">
        <v>824</v>
      </c>
      <c r="N625" s="741">
        <v>3</v>
      </c>
      <c r="O625" s="741">
        <v>2472</v>
      </c>
      <c r="P625" s="754">
        <v>1.5</v>
      </c>
      <c r="Q625" s="742">
        <v>824</v>
      </c>
    </row>
    <row r="626" spans="1:17" ht="14.4" customHeight="1" x14ac:dyDescent="0.3">
      <c r="A626" s="737" t="s">
        <v>4850</v>
      </c>
      <c r="B626" s="738" t="s">
        <v>4148</v>
      </c>
      <c r="C626" s="738" t="s">
        <v>4144</v>
      </c>
      <c r="D626" s="738" t="s">
        <v>4320</v>
      </c>
      <c r="E626" s="738" t="s">
        <v>4318</v>
      </c>
      <c r="F626" s="741">
        <v>8</v>
      </c>
      <c r="G626" s="741">
        <v>4760</v>
      </c>
      <c r="H626" s="741">
        <v>3.9403973509933774</v>
      </c>
      <c r="I626" s="741">
        <v>595</v>
      </c>
      <c r="J626" s="741">
        <v>2</v>
      </c>
      <c r="K626" s="741">
        <v>1208</v>
      </c>
      <c r="L626" s="741">
        <v>1</v>
      </c>
      <c r="M626" s="741">
        <v>604</v>
      </c>
      <c r="N626" s="741">
        <v>2</v>
      </c>
      <c r="O626" s="741">
        <v>1208</v>
      </c>
      <c r="P626" s="754">
        <v>1</v>
      </c>
      <c r="Q626" s="742">
        <v>604</v>
      </c>
    </row>
    <row r="627" spans="1:17" ht="14.4" customHeight="1" x14ac:dyDescent="0.3">
      <c r="A627" s="737" t="s">
        <v>4850</v>
      </c>
      <c r="B627" s="738" t="s">
        <v>4148</v>
      </c>
      <c r="C627" s="738" t="s">
        <v>4144</v>
      </c>
      <c r="D627" s="738" t="s">
        <v>4245</v>
      </c>
      <c r="E627" s="738" t="s">
        <v>4228</v>
      </c>
      <c r="F627" s="741">
        <v>28</v>
      </c>
      <c r="G627" s="741">
        <v>11060</v>
      </c>
      <c r="H627" s="741">
        <v>1.5209020902090209</v>
      </c>
      <c r="I627" s="741">
        <v>395</v>
      </c>
      <c r="J627" s="741">
        <v>18</v>
      </c>
      <c r="K627" s="741">
        <v>7272</v>
      </c>
      <c r="L627" s="741">
        <v>1</v>
      </c>
      <c r="M627" s="741">
        <v>404</v>
      </c>
      <c r="N627" s="741">
        <v>2</v>
      </c>
      <c r="O627" s="741">
        <v>808</v>
      </c>
      <c r="P627" s="754">
        <v>0.1111111111111111</v>
      </c>
      <c r="Q627" s="742">
        <v>404</v>
      </c>
    </row>
    <row r="628" spans="1:17" ht="14.4" customHeight="1" x14ac:dyDescent="0.3">
      <c r="A628" s="737" t="s">
        <v>4850</v>
      </c>
      <c r="B628" s="738" t="s">
        <v>4148</v>
      </c>
      <c r="C628" s="738" t="s">
        <v>4144</v>
      </c>
      <c r="D628" s="738" t="s">
        <v>4851</v>
      </c>
      <c r="E628" s="738" t="s">
        <v>4318</v>
      </c>
      <c r="F628" s="741"/>
      <c r="G628" s="741"/>
      <c r="H628" s="741"/>
      <c r="I628" s="741"/>
      <c r="J628" s="741">
        <v>1</v>
      </c>
      <c r="K628" s="741">
        <v>751</v>
      </c>
      <c r="L628" s="741">
        <v>1</v>
      </c>
      <c r="M628" s="741">
        <v>751</v>
      </c>
      <c r="N628" s="741"/>
      <c r="O628" s="741"/>
      <c r="P628" s="754"/>
      <c r="Q628" s="742"/>
    </row>
    <row r="629" spans="1:17" ht="14.4" customHeight="1" x14ac:dyDescent="0.3">
      <c r="A629" s="737" t="s">
        <v>4850</v>
      </c>
      <c r="B629" s="738" t="s">
        <v>4148</v>
      </c>
      <c r="C629" s="738" t="s">
        <v>4144</v>
      </c>
      <c r="D629" s="738" t="s">
        <v>4295</v>
      </c>
      <c r="E629" s="738" t="s">
        <v>4296</v>
      </c>
      <c r="F629" s="741">
        <v>1</v>
      </c>
      <c r="G629" s="741">
        <v>611</v>
      </c>
      <c r="H629" s="741"/>
      <c r="I629" s="741">
        <v>611</v>
      </c>
      <c r="J629" s="741"/>
      <c r="K629" s="741"/>
      <c r="L629" s="741"/>
      <c r="M629" s="741"/>
      <c r="N629" s="741"/>
      <c r="O629" s="741"/>
      <c r="P629" s="754"/>
      <c r="Q629" s="742"/>
    </row>
    <row r="630" spans="1:17" ht="14.4" customHeight="1" x14ac:dyDescent="0.3">
      <c r="A630" s="737" t="s">
        <v>4850</v>
      </c>
      <c r="B630" s="738" t="s">
        <v>4148</v>
      </c>
      <c r="C630" s="738" t="s">
        <v>4144</v>
      </c>
      <c r="D630" s="738" t="s">
        <v>4852</v>
      </c>
      <c r="E630" s="738" t="s">
        <v>4853</v>
      </c>
      <c r="F630" s="741"/>
      <c r="G630" s="741"/>
      <c r="H630" s="741"/>
      <c r="I630" s="741"/>
      <c r="J630" s="741"/>
      <c r="K630" s="741"/>
      <c r="L630" s="741"/>
      <c r="M630" s="741"/>
      <c r="N630" s="741">
        <v>1</v>
      </c>
      <c r="O630" s="741">
        <v>543</v>
      </c>
      <c r="P630" s="754"/>
      <c r="Q630" s="742">
        <v>543</v>
      </c>
    </row>
    <row r="631" spans="1:17" ht="14.4" customHeight="1" x14ac:dyDescent="0.3">
      <c r="A631" s="737" t="s">
        <v>4850</v>
      </c>
      <c r="B631" s="738" t="s">
        <v>4148</v>
      </c>
      <c r="C631" s="738" t="s">
        <v>4144</v>
      </c>
      <c r="D631" s="738" t="s">
        <v>4322</v>
      </c>
      <c r="E631" s="738" t="s">
        <v>4323</v>
      </c>
      <c r="F631" s="741">
        <v>1</v>
      </c>
      <c r="G631" s="741">
        <v>345</v>
      </c>
      <c r="H631" s="741">
        <v>0.32212885154061627</v>
      </c>
      <c r="I631" s="741">
        <v>345</v>
      </c>
      <c r="J631" s="741">
        <v>3</v>
      </c>
      <c r="K631" s="741">
        <v>1071</v>
      </c>
      <c r="L631" s="741">
        <v>1</v>
      </c>
      <c r="M631" s="741">
        <v>357</v>
      </c>
      <c r="N631" s="741">
        <v>4</v>
      </c>
      <c r="O631" s="741">
        <v>1432</v>
      </c>
      <c r="P631" s="754">
        <v>1.3370681605975723</v>
      </c>
      <c r="Q631" s="742">
        <v>358</v>
      </c>
    </row>
    <row r="632" spans="1:17" ht="14.4" customHeight="1" x14ac:dyDescent="0.3">
      <c r="A632" s="737" t="s">
        <v>4854</v>
      </c>
      <c r="B632" s="738" t="s">
        <v>4148</v>
      </c>
      <c r="C632" s="738" t="s">
        <v>4178</v>
      </c>
      <c r="D632" s="738" t="s">
        <v>4280</v>
      </c>
      <c r="E632" s="738" t="s">
        <v>4281</v>
      </c>
      <c r="F632" s="741">
        <v>170</v>
      </c>
      <c r="G632" s="741">
        <v>153807.5</v>
      </c>
      <c r="H632" s="741">
        <v>1.4912280701754386</v>
      </c>
      <c r="I632" s="741">
        <v>904.75</v>
      </c>
      <c r="J632" s="741">
        <v>114</v>
      </c>
      <c r="K632" s="741">
        <v>103141.5</v>
      </c>
      <c r="L632" s="741">
        <v>1</v>
      </c>
      <c r="M632" s="741">
        <v>904.75</v>
      </c>
      <c r="N632" s="741">
        <v>188</v>
      </c>
      <c r="O632" s="741">
        <v>170093</v>
      </c>
      <c r="P632" s="754">
        <v>1.6491228070175439</v>
      </c>
      <c r="Q632" s="742">
        <v>904.75</v>
      </c>
    </row>
    <row r="633" spans="1:17" ht="14.4" customHeight="1" x14ac:dyDescent="0.3">
      <c r="A633" s="737" t="s">
        <v>4854</v>
      </c>
      <c r="B633" s="738" t="s">
        <v>4148</v>
      </c>
      <c r="C633" s="738" t="s">
        <v>4178</v>
      </c>
      <c r="D633" s="738" t="s">
        <v>4179</v>
      </c>
      <c r="E633" s="738" t="s">
        <v>4180</v>
      </c>
      <c r="F633" s="741"/>
      <c r="G633" s="741"/>
      <c r="H633" s="741"/>
      <c r="I633" s="741"/>
      <c r="J633" s="741"/>
      <c r="K633" s="741"/>
      <c r="L633" s="741"/>
      <c r="M633" s="741"/>
      <c r="N633" s="741">
        <v>2</v>
      </c>
      <c r="O633" s="741">
        <v>485.28</v>
      </c>
      <c r="P633" s="754"/>
      <c r="Q633" s="742">
        <v>242.64</v>
      </c>
    </row>
    <row r="634" spans="1:17" ht="14.4" customHeight="1" x14ac:dyDescent="0.3">
      <c r="A634" s="737" t="s">
        <v>4854</v>
      </c>
      <c r="B634" s="738" t="s">
        <v>4148</v>
      </c>
      <c r="C634" s="738" t="s">
        <v>4178</v>
      </c>
      <c r="D634" s="738" t="s">
        <v>4181</v>
      </c>
      <c r="E634" s="738" t="s">
        <v>4182</v>
      </c>
      <c r="F634" s="741">
        <v>15</v>
      </c>
      <c r="G634" s="741">
        <v>3639.599999999999</v>
      </c>
      <c r="H634" s="741">
        <v>0.59195406972488962</v>
      </c>
      <c r="I634" s="741">
        <v>242.63999999999993</v>
      </c>
      <c r="J634" s="741">
        <v>25.339999999999996</v>
      </c>
      <c r="K634" s="741">
        <v>6148.4500000000025</v>
      </c>
      <c r="L634" s="741">
        <v>1</v>
      </c>
      <c r="M634" s="741">
        <v>242.63812154696146</v>
      </c>
      <c r="N634" s="741">
        <v>65</v>
      </c>
      <c r="O634" s="741">
        <v>15771.599999999999</v>
      </c>
      <c r="P634" s="754">
        <v>2.5651343021411885</v>
      </c>
      <c r="Q634" s="742">
        <v>242.64</v>
      </c>
    </row>
    <row r="635" spans="1:17" ht="14.4" customHeight="1" x14ac:dyDescent="0.3">
      <c r="A635" s="737" t="s">
        <v>4854</v>
      </c>
      <c r="B635" s="738" t="s">
        <v>4148</v>
      </c>
      <c r="C635" s="738" t="s">
        <v>4178</v>
      </c>
      <c r="D635" s="738" t="s">
        <v>4183</v>
      </c>
      <c r="E635" s="738" t="s">
        <v>4184</v>
      </c>
      <c r="F635" s="741">
        <v>6</v>
      </c>
      <c r="G635" s="741">
        <v>1455.8399999999997</v>
      </c>
      <c r="H635" s="741">
        <v>5.9407492042765027</v>
      </c>
      <c r="I635" s="741">
        <v>242.63999999999996</v>
      </c>
      <c r="J635" s="741">
        <v>1.01</v>
      </c>
      <c r="K635" s="741">
        <v>245.05999999999997</v>
      </c>
      <c r="L635" s="741">
        <v>1</v>
      </c>
      <c r="M635" s="741">
        <v>242.63366336633661</v>
      </c>
      <c r="N635" s="741">
        <v>4</v>
      </c>
      <c r="O635" s="741">
        <v>970.56</v>
      </c>
      <c r="P635" s="754">
        <v>3.9604994695176692</v>
      </c>
      <c r="Q635" s="742">
        <v>242.64</v>
      </c>
    </row>
    <row r="636" spans="1:17" ht="14.4" customHeight="1" x14ac:dyDescent="0.3">
      <c r="A636" s="737" t="s">
        <v>4854</v>
      </c>
      <c r="B636" s="738" t="s">
        <v>4148</v>
      </c>
      <c r="C636" s="738" t="s">
        <v>4178</v>
      </c>
      <c r="D636" s="738" t="s">
        <v>4855</v>
      </c>
      <c r="E636" s="738" t="s">
        <v>4856</v>
      </c>
      <c r="F636" s="741">
        <v>1</v>
      </c>
      <c r="G636" s="741">
        <v>65290.91</v>
      </c>
      <c r="H636" s="741"/>
      <c r="I636" s="741">
        <v>65290.91</v>
      </c>
      <c r="J636" s="741"/>
      <c r="K636" s="741"/>
      <c r="L636" s="741"/>
      <c r="M636" s="741"/>
      <c r="N636" s="741"/>
      <c r="O636" s="741"/>
      <c r="P636" s="754"/>
      <c r="Q636" s="742"/>
    </row>
    <row r="637" spans="1:17" ht="14.4" customHeight="1" x14ac:dyDescent="0.3">
      <c r="A637" s="737" t="s">
        <v>4854</v>
      </c>
      <c r="B637" s="738" t="s">
        <v>4148</v>
      </c>
      <c r="C637" s="738" t="s">
        <v>4178</v>
      </c>
      <c r="D637" s="738" t="s">
        <v>4309</v>
      </c>
      <c r="E637" s="738" t="s">
        <v>4310</v>
      </c>
      <c r="F637" s="741"/>
      <c r="G637" s="741"/>
      <c r="H637" s="741"/>
      <c r="I637" s="741"/>
      <c r="J637" s="741">
        <v>1</v>
      </c>
      <c r="K637" s="741">
        <v>2971.25</v>
      </c>
      <c r="L637" s="741">
        <v>1</v>
      </c>
      <c r="M637" s="741">
        <v>2971.25</v>
      </c>
      <c r="N637" s="741"/>
      <c r="O637" s="741"/>
      <c r="P637" s="754"/>
      <c r="Q637" s="742"/>
    </row>
    <row r="638" spans="1:17" ht="14.4" customHeight="1" x14ac:dyDescent="0.3">
      <c r="A638" s="737" t="s">
        <v>4854</v>
      </c>
      <c r="B638" s="738" t="s">
        <v>4148</v>
      </c>
      <c r="C638" s="738" t="s">
        <v>4144</v>
      </c>
      <c r="D638" s="738" t="s">
        <v>4282</v>
      </c>
      <c r="E638" s="738" t="s">
        <v>4283</v>
      </c>
      <c r="F638" s="741">
        <v>2</v>
      </c>
      <c r="G638" s="741">
        <v>378</v>
      </c>
      <c r="H638" s="741">
        <v>0.38769230769230767</v>
      </c>
      <c r="I638" s="741">
        <v>189</v>
      </c>
      <c r="J638" s="741">
        <v>5</v>
      </c>
      <c r="K638" s="741">
        <v>975</v>
      </c>
      <c r="L638" s="741">
        <v>1</v>
      </c>
      <c r="M638" s="741">
        <v>195</v>
      </c>
      <c r="N638" s="741">
        <v>1</v>
      </c>
      <c r="O638" s="741">
        <v>196</v>
      </c>
      <c r="P638" s="754">
        <v>0.20102564102564102</v>
      </c>
      <c r="Q638" s="742">
        <v>196</v>
      </c>
    </row>
    <row r="639" spans="1:17" ht="14.4" customHeight="1" x14ac:dyDescent="0.3">
      <c r="A639" s="737" t="s">
        <v>4854</v>
      </c>
      <c r="B639" s="738" t="s">
        <v>4148</v>
      </c>
      <c r="C639" s="738" t="s">
        <v>4144</v>
      </c>
      <c r="D639" s="738" t="s">
        <v>4199</v>
      </c>
      <c r="E639" s="738" t="s">
        <v>4200</v>
      </c>
      <c r="F639" s="741">
        <v>1010</v>
      </c>
      <c r="G639" s="741">
        <v>237350</v>
      </c>
      <c r="H639" s="741">
        <v>0.91012274290710116</v>
      </c>
      <c r="I639" s="741">
        <v>235</v>
      </c>
      <c r="J639" s="741">
        <v>1039</v>
      </c>
      <c r="K639" s="741">
        <v>260789</v>
      </c>
      <c r="L639" s="741">
        <v>1</v>
      </c>
      <c r="M639" s="741">
        <v>251</v>
      </c>
      <c r="N639" s="741">
        <v>1059</v>
      </c>
      <c r="O639" s="741">
        <v>265809</v>
      </c>
      <c r="P639" s="754">
        <v>1.0192492781520692</v>
      </c>
      <c r="Q639" s="742">
        <v>251</v>
      </c>
    </row>
    <row r="640" spans="1:17" ht="14.4" customHeight="1" x14ac:dyDescent="0.3">
      <c r="A640" s="737" t="s">
        <v>4854</v>
      </c>
      <c r="B640" s="738" t="s">
        <v>4148</v>
      </c>
      <c r="C640" s="738" t="s">
        <v>4144</v>
      </c>
      <c r="D640" s="738" t="s">
        <v>4225</v>
      </c>
      <c r="E640" s="738" t="s">
        <v>4226</v>
      </c>
      <c r="F640" s="741">
        <v>120</v>
      </c>
      <c r="G640" s="741">
        <v>14160</v>
      </c>
      <c r="H640" s="741">
        <v>0.52270210409745288</v>
      </c>
      <c r="I640" s="741">
        <v>118</v>
      </c>
      <c r="J640" s="741">
        <v>215</v>
      </c>
      <c r="K640" s="741">
        <v>27090</v>
      </c>
      <c r="L640" s="741">
        <v>1</v>
      </c>
      <c r="M640" s="741">
        <v>126</v>
      </c>
      <c r="N640" s="741">
        <v>440</v>
      </c>
      <c r="O640" s="741">
        <v>55440</v>
      </c>
      <c r="P640" s="754">
        <v>2.0465116279069768</v>
      </c>
      <c r="Q640" s="742">
        <v>126</v>
      </c>
    </row>
    <row r="641" spans="1:17" ht="14.4" customHeight="1" x14ac:dyDescent="0.3">
      <c r="A641" s="737" t="s">
        <v>4854</v>
      </c>
      <c r="B641" s="738" t="s">
        <v>4148</v>
      </c>
      <c r="C641" s="738" t="s">
        <v>4144</v>
      </c>
      <c r="D641" s="738" t="s">
        <v>4229</v>
      </c>
      <c r="E641" s="738" t="s">
        <v>4230</v>
      </c>
      <c r="F641" s="741">
        <v>24</v>
      </c>
      <c r="G641" s="741">
        <v>11688</v>
      </c>
      <c r="H641" s="741">
        <v>11.806060606060607</v>
      </c>
      <c r="I641" s="741">
        <v>487</v>
      </c>
      <c r="J641" s="741">
        <v>2</v>
      </c>
      <c r="K641" s="741">
        <v>990</v>
      </c>
      <c r="L641" s="741">
        <v>1</v>
      </c>
      <c r="M641" s="741">
        <v>495</v>
      </c>
      <c r="N641" s="741"/>
      <c r="O641" s="741"/>
      <c r="P641" s="754"/>
      <c r="Q641" s="742"/>
    </row>
    <row r="642" spans="1:17" ht="14.4" customHeight="1" x14ac:dyDescent="0.3">
      <c r="A642" s="737" t="s">
        <v>4854</v>
      </c>
      <c r="B642" s="738" t="s">
        <v>4148</v>
      </c>
      <c r="C642" s="738" t="s">
        <v>4144</v>
      </c>
      <c r="D642" s="738" t="s">
        <v>4286</v>
      </c>
      <c r="E642" s="738" t="s">
        <v>4233</v>
      </c>
      <c r="F642" s="741">
        <v>37</v>
      </c>
      <c r="G642" s="741">
        <v>25160</v>
      </c>
      <c r="H642" s="741">
        <v>0.85045970795024339</v>
      </c>
      <c r="I642" s="741">
        <v>680</v>
      </c>
      <c r="J642" s="741">
        <v>43</v>
      </c>
      <c r="K642" s="741">
        <v>29584</v>
      </c>
      <c r="L642" s="741">
        <v>1</v>
      </c>
      <c r="M642" s="741">
        <v>688</v>
      </c>
      <c r="N642" s="741">
        <v>13</v>
      </c>
      <c r="O642" s="741">
        <v>8944</v>
      </c>
      <c r="P642" s="754">
        <v>0.30232558139534882</v>
      </c>
      <c r="Q642" s="742">
        <v>688</v>
      </c>
    </row>
    <row r="643" spans="1:17" ht="14.4" customHeight="1" x14ac:dyDescent="0.3">
      <c r="A643" s="737" t="s">
        <v>4854</v>
      </c>
      <c r="B643" s="738" t="s">
        <v>4148</v>
      </c>
      <c r="C643" s="738" t="s">
        <v>4144</v>
      </c>
      <c r="D643" s="738" t="s">
        <v>4848</v>
      </c>
      <c r="E643" s="738" t="s">
        <v>4249</v>
      </c>
      <c r="F643" s="741"/>
      <c r="G643" s="741"/>
      <c r="H643" s="741"/>
      <c r="I643" s="741"/>
      <c r="J643" s="741">
        <v>1</v>
      </c>
      <c r="K643" s="741">
        <v>760</v>
      </c>
      <c r="L643" s="741">
        <v>1</v>
      </c>
      <c r="M643" s="741">
        <v>760</v>
      </c>
      <c r="N643" s="741"/>
      <c r="O643" s="741"/>
      <c r="P643" s="754"/>
      <c r="Q643" s="742"/>
    </row>
    <row r="644" spans="1:17" ht="14.4" customHeight="1" x14ac:dyDescent="0.3">
      <c r="A644" s="737" t="s">
        <v>4854</v>
      </c>
      <c r="B644" s="738" t="s">
        <v>4148</v>
      </c>
      <c r="C644" s="738" t="s">
        <v>4144</v>
      </c>
      <c r="D644" s="738" t="s">
        <v>4231</v>
      </c>
      <c r="E644" s="738" t="s">
        <v>4230</v>
      </c>
      <c r="F644" s="741">
        <v>34</v>
      </c>
      <c r="G644" s="741">
        <v>19006</v>
      </c>
      <c r="H644" s="741">
        <v>0.90435858393604873</v>
      </c>
      <c r="I644" s="741">
        <v>559</v>
      </c>
      <c r="J644" s="741">
        <v>37</v>
      </c>
      <c r="K644" s="741">
        <v>21016</v>
      </c>
      <c r="L644" s="741">
        <v>1</v>
      </c>
      <c r="M644" s="741">
        <v>568</v>
      </c>
      <c r="N644" s="741">
        <v>9</v>
      </c>
      <c r="O644" s="741">
        <v>5112</v>
      </c>
      <c r="P644" s="754">
        <v>0.24324324324324326</v>
      </c>
      <c r="Q644" s="742">
        <v>568</v>
      </c>
    </row>
    <row r="645" spans="1:17" ht="14.4" customHeight="1" x14ac:dyDescent="0.3">
      <c r="A645" s="737" t="s">
        <v>4854</v>
      </c>
      <c r="B645" s="738" t="s">
        <v>4148</v>
      </c>
      <c r="C645" s="738" t="s">
        <v>4144</v>
      </c>
      <c r="D645" s="738" t="s">
        <v>4232</v>
      </c>
      <c r="E645" s="738" t="s">
        <v>4233</v>
      </c>
      <c r="F645" s="741">
        <v>558</v>
      </c>
      <c r="G645" s="741">
        <v>419616</v>
      </c>
      <c r="H645" s="741">
        <v>0.92828415561661293</v>
      </c>
      <c r="I645" s="741">
        <v>752</v>
      </c>
      <c r="J645" s="741">
        <v>594</v>
      </c>
      <c r="K645" s="741">
        <v>452034</v>
      </c>
      <c r="L645" s="741">
        <v>1</v>
      </c>
      <c r="M645" s="741">
        <v>761</v>
      </c>
      <c r="N645" s="741">
        <v>495</v>
      </c>
      <c r="O645" s="741">
        <v>376695</v>
      </c>
      <c r="P645" s="754">
        <v>0.83333333333333337</v>
      </c>
      <c r="Q645" s="742">
        <v>761</v>
      </c>
    </row>
    <row r="646" spans="1:17" ht="14.4" customHeight="1" x14ac:dyDescent="0.3">
      <c r="A646" s="737" t="s">
        <v>4854</v>
      </c>
      <c r="B646" s="738" t="s">
        <v>4148</v>
      </c>
      <c r="C646" s="738" t="s">
        <v>4144</v>
      </c>
      <c r="D646" s="738" t="s">
        <v>4287</v>
      </c>
      <c r="E646" s="738" t="s">
        <v>4288</v>
      </c>
      <c r="F646" s="741">
        <v>813</v>
      </c>
      <c r="G646" s="741">
        <v>657717</v>
      </c>
      <c r="H646" s="741">
        <v>0.76576667830946554</v>
      </c>
      <c r="I646" s="741">
        <v>809</v>
      </c>
      <c r="J646" s="741">
        <v>1050</v>
      </c>
      <c r="K646" s="741">
        <v>858900</v>
      </c>
      <c r="L646" s="741">
        <v>1</v>
      </c>
      <c r="M646" s="741">
        <v>818</v>
      </c>
      <c r="N646" s="741">
        <v>1032</v>
      </c>
      <c r="O646" s="741">
        <v>844176</v>
      </c>
      <c r="P646" s="754">
        <v>0.98285714285714287</v>
      </c>
      <c r="Q646" s="742">
        <v>818</v>
      </c>
    </row>
    <row r="647" spans="1:17" ht="14.4" customHeight="1" x14ac:dyDescent="0.3">
      <c r="A647" s="737" t="s">
        <v>4854</v>
      </c>
      <c r="B647" s="738" t="s">
        <v>4148</v>
      </c>
      <c r="C647" s="738" t="s">
        <v>4144</v>
      </c>
      <c r="D647" s="738" t="s">
        <v>4234</v>
      </c>
      <c r="E647" s="738" t="s">
        <v>4235</v>
      </c>
      <c r="F647" s="741">
        <v>3</v>
      </c>
      <c r="G647" s="741">
        <v>1347</v>
      </c>
      <c r="H647" s="741">
        <v>0.58311688311688314</v>
      </c>
      <c r="I647" s="741">
        <v>449</v>
      </c>
      <c r="J647" s="741">
        <v>5</v>
      </c>
      <c r="K647" s="741">
        <v>2310</v>
      </c>
      <c r="L647" s="741">
        <v>1</v>
      </c>
      <c r="M647" s="741">
        <v>462</v>
      </c>
      <c r="N647" s="741">
        <v>1</v>
      </c>
      <c r="O647" s="741">
        <v>462</v>
      </c>
      <c r="P647" s="754">
        <v>0.2</v>
      </c>
      <c r="Q647" s="742">
        <v>462</v>
      </c>
    </row>
    <row r="648" spans="1:17" ht="14.4" customHeight="1" x14ac:dyDescent="0.3">
      <c r="A648" s="737" t="s">
        <v>4854</v>
      </c>
      <c r="B648" s="738" t="s">
        <v>4148</v>
      </c>
      <c r="C648" s="738" t="s">
        <v>4144</v>
      </c>
      <c r="D648" s="738" t="s">
        <v>4311</v>
      </c>
      <c r="E648" s="738" t="s">
        <v>4220</v>
      </c>
      <c r="F648" s="741">
        <v>18</v>
      </c>
      <c r="G648" s="741">
        <v>7866</v>
      </c>
      <c r="H648" s="741">
        <v>0.30408226380083503</v>
      </c>
      <c r="I648" s="741">
        <v>437</v>
      </c>
      <c r="J648" s="741">
        <v>58</v>
      </c>
      <c r="K648" s="741">
        <v>25868</v>
      </c>
      <c r="L648" s="741">
        <v>1</v>
      </c>
      <c r="M648" s="741">
        <v>446</v>
      </c>
      <c r="N648" s="741">
        <v>62</v>
      </c>
      <c r="O648" s="741">
        <v>27652</v>
      </c>
      <c r="P648" s="754">
        <v>1.0689655172413792</v>
      </c>
      <c r="Q648" s="742">
        <v>446</v>
      </c>
    </row>
    <row r="649" spans="1:17" ht="14.4" customHeight="1" x14ac:dyDescent="0.3">
      <c r="A649" s="737" t="s">
        <v>4854</v>
      </c>
      <c r="B649" s="738" t="s">
        <v>4148</v>
      </c>
      <c r="C649" s="738" t="s">
        <v>4144</v>
      </c>
      <c r="D649" s="738" t="s">
        <v>4312</v>
      </c>
      <c r="E649" s="738" t="s">
        <v>4218</v>
      </c>
      <c r="F649" s="741">
        <v>68</v>
      </c>
      <c r="G649" s="741">
        <v>48620</v>
      </c>
      <c r="H649" s="741">
        <v>0.86734693877551017</v>
      </c>
      <c r="I649" s="741">
        <v>715</v>
      </c>
      <c r="J649" s="741">
        <v>77</v>
      </c>
      <c r="K649" s="741">
        <v>56056</v>
      </c>
      <c r="L649" s="741">
        <v>1</v>
      </c>
      <c r="M649" s="741">
        <v>728</v>
      </c>
      <c r="N649" s="741">
        <v>69</v>
      </c>
      <c r="O649" s="741">
        <v>50232</v>
      </c>
      <c r="P649" s="754">
        <v>0.89610389610389607</v>
      </c>
      <c r="Q649" s="742">
        <v>728</v>
      </c>
    </row>
    <row r="650" spans="1:17" ht="14.4" customHeight="1" x14ac:dyDescent="0.3">
      <c r="A650" s="737" t="s">
        <v>4854</v>
      </c>
      <c r="B650" s="738" t="s">
        <v>4148</v>
      </c>
      <c r="C650" s="738" t="s">
        <v>4144</v>
      </c>
      <c r="D650" s="738" t="s">
        <v>4248</v>
      </c>
      <c r="E650" s="738" t="s">
        <v>4249</v>
      </c>
      <c r="F650" s="741">
        <v>1</v>
      </c>
      <c r="G650" s="741">
        <v>824</v>
      </c>
      <c r="H650" s="741">
        <v>0.9891956782713085</v>
      </c>
      <c r="I650" s="741">
        <v>824</v>
      </c>
      <c r="J650" s="741">
        <v>1</v>
      </c>
      <c r="K650" s="741">
        <v>833</v>
      </c>
      <c r="L650" s="741">
        <v>1</v>
      </c>
      <c r="M650" s="741">
        <v>833</v>
      </c>
      <c r="N650" s="741"/>
      <c r="O650" s="741"/>
      <c r="P650" s="754"/>
      <c r="Q650" s="742"/>
    </row>
    <row r="651" spans="1:17" ht="14.4" customHeight="1" x14ac:dyDescent="0.3">
      <c r="A651" s="737" t="s">
        <v>4854</v>
      </c>
      <c r="B651" s="738" t="s">
        <v>4148</v>
      </c>
      <c r="C651" s="738" t="s">
        <v>4144</v>
      </c>
      <c r="D651" s="738" t="s">
        <v>4236</v>
      </c>
      <c r="E651" s="738" t="s">
        <v>4237</v>
      </c>
      <c r="F651" s="741">
        <v>318</v>
      </c>
      <c r="G651" s="741">
        <v>66780</v>
      </c>
      <c r="H651" s="741">
        <v>1.0284922223933466</v>
      </c>
      <c r="I651" s="741">
        <v>210</v>
      </c>
      <c r="J651" s="741">
        <v>302</v>
      </c>
      <c r="K651" s="741">
        <v>64930</v>
      </c>
      <c r="L651" s="741">
        <v>1</v>
      </c>
      <c r="M651" s="741">
        <v>215</v>
      </c>
      <c r="N651" s="741">
        <v>327</v>
      </c>
      <c r="O651" s="741">
        <v>70305</v>
      </c>
      <c r="P651" s="754">
        <v>1.0827814569536425</v>
      </c>
      <c r="Q651" s="742">
        <v>215</v>
      </c>
    </row>
    <row r="652" spans="1:17" ht="14.4" customHeight="1" x14ac:dyDescent="0.3">
      <c r="A652" s="737" t="s">
        <v>4854</v>
      </c>
      <c r="B652" s="738" t="s">
        <v>4148</v>
      </c>
      <c r="C652" s="738" t="s">
        <v>4144</v>
      </c>
      <c r="D652" s="738" t="s">
        <v>4203</v>
      </c>
      <c r="E652" s="738" t="s">
        <v>4204</v>
      </c>
      <c r="F652" s="741">
        <v>1</v>
      </c>
      <c r="G652" s="741">
        <v>331</v>
      </c>
      <c r="H652" s="741"/>
      <c r="I652" s="741">
        <v>331</v>
      </c>
      <c r="J652" s="741"/>
      <c r="K652" s="741"/>
      <c r="L652" s="741"/>
      <c r="M652" s="741"/>
      <c r="N652" s="741"/>
      <c r="O652" s="741"/>
      <c r="P652" s="754"/>
      <c r="Q652" s="742"/>
    </row>
    <row r="653" spans="1:17" ht="14.4" customHeight="1" x14ac:dyDescent="0.3">
      <c r="A653" s="737" t="s">
        <v>4854</v>
      </c>
      <c r="B653" s="738" t="s">
        <v>4148</v>
      </c>
      <c r="C653" s="738" t="s">
        <v>4144</v>
      </c>
      <c r="D653" s="738" t="s">
        <v>4238</v>
      </c>
      <c r="E653" s="738" t="s">
        <v>4239</v>
      </c>
      <c r="F653" s="741">
        <v>2320</v>
      </c>
      <c r="G653" s="741">
        <v>197200</v>
      </c>
      <c r="H653" s="741">
        <v>1.0175438596491229</v>
      </c>
      <c r="I653" s="741">
        <v>85</v>
      </c>
      <c r="J653" s="741">
        <v>2280</v>
      </c>
      <c r="K653" s="741">
        <v>193800</v>
      </c>
      <c r="L653" s="741">
        <v>1</v>
      </c>
      <c r="M653" s="741">
        <v>85</v>
      </c>
      <c r="N653" s="741">
        <v>2473</v>
      </c>
      <c r="O653" s="741">
        <v>210205</v>
      </c>
      <c r="P653" s="754">
        <v>1.0846491228070176</v>
      </c>
      <c r="Q653" s="742">
        <v>85</v>
      </c>
    </row>
    <row r="654" spans="1:17" ht="14.4" customHeight="1" x14ac:dyDescent="0.3">
      <c r="A654" s="737" t="s">
        <v>4854</v>
      </c>
      <c r="B654" s="738" t="s">
        <v>4148</v>
      </c>
      <c r="C654" s="738" t="s">
        <v>4144</v>
      </c>
      <c r="D654" s="738" t="s">
        <v>4299</v>
      </c>
      <c r="E654" s="738" t="s">
        <v>4300</v>
      </c>
      <c r="F654" s="741">
        <v>1</v>
      </c>
      <c r="G654" s="741">
        <v>707</v>
      </c>
      <c r="H654" s="741">
        <v>0.98331015299026425</v>
      </c>
      <c r="I654" s="741">
        <v>707</v>
      </c>
      <c r="J654" s="741">
        <v>1</v>
      </c>
      <c r="K654" s="741">
        <v>719</v>
      </c>
      <c r="L654" s="741">
        <v>1</v>
      </c>
      <c r="M654" s="741">
        <v>719</v>
      </c>
      <c r="N654" s="741">
        <v>7</v>
      </c>
      <c r="O654" s="741">
        <v>5040</v>
      </c>
      <c r="P654" s="754">
        <v>7.0097357440890127</v>
      </c>
      <c r="Q654" s="742">
        <v>720</v>
      </c>
    </row>
    <row r="655" spans="1:17" ht="14.4" customHeight="1" x14ac:dyDescent="0.3">
      <c r="A655" s="737" t="s">
        <v>4854</v>
      </c>
      <c r="B655" s="738" t="s">
        <v>4148</v>
      </c>
      <c r="C655" s="738" t="s">
        <v>4144</v>
      </c>
      <c r="D655" s="738" t="s">
        <v>4289</v>
      </c>
      <c r="E655" s="738" t="s">
        <v>4288</v>
      </c>
      <c r="F655" s="741">
        <v>759</v>
      </c>
      <c r="G655" s="741">
        <v>709665</v>
      </c>
      <c r="H655" s="741">
        <v>1.5826888080072794</v>
      </c>
      <c r="I655" s="741">
        <v>935</v>
      </c>
      <c r="J655" s="741">
        <v>471</v>
      </c>
      <c r="K655" s="741">
        <v>448392</v>
      </c>
      <c r="L655" s="741">
        <v>1</v>
      </c>
      <c r="M655" s="741">
        <v>952</v>
      </c>
      <c r="N655" s="741">
        <v>851</v>
      </c>
      <c r="O655" s="741">
        <v>810152</v>
      </c>
      <c r="P655" s="754">
        <v>1.8067940552016986</v>
      </c>
      <c r="Q655" s="742">
        <v>952</v>
      </c>
    </row>
    <row r="656" spans="1:17" ht="14.4" customHeight="1" x14ac:dyDescent="0.3">
      <c r="A656" s="737" t="s">
        <v>4854</v>
      </c>
      <c r="B656" s="738" t="s">
        <v>4148</v>
      </c>
      <c r="C656" s="738" t="s">
        <v>4144</v>
      </c>
      <c r="D656" s="738" t="s">
        <v>4209</v>
      </c>
      <c r="E656" s="738" t="s">
        <v>4210</v>
      </c>
      <c r="F656" s="741">
        <v>6</v>
      </c>
      <c r="G656" s="741">
        <v>684</v>
      </c>
      <c r="H656" s="741">
        <v>5.7</v>
      </c>
      <c r="I656" s="741">
        <v>114</v>
      </c>
      <c r="J656" s="741">
        <v>1</v>
      </c>
      <c r="K656" s="741">
        <v>120</v>
      </c>
      <c r="L656" s="741">
        <v>1</v>
      </c>
      <c r="M656" s="741">
        <v>120</v>
      </c>
      <c r="N656" s="741">
        <v>3</v>
      </c>
      <c r="O656" s="741">
        <v>360</v>
      </c>
      <c r="P656" s="754">
        <v>3</v>
      </c>
      <c r="Q656" s="742">
        <v>120</v>
      </c>
    </row>
    <row r="657" spans="1:17" ht="14.4" customHeight="1" x14ac:dyDescent="0.3">
      <c r="A657" s="737" t="s">
        <v>4854</v>
      </c>
      <c r="B657" s="738" t="s">
        <v>4148</v>
      </c>
      <c r="C657" s="738" t="s">
        <v>4144</v>
      </c>
      <c r="D657" s="738" t="s">
        <v>4290</v>
      </c>
      <c r="E657" s="738" t="s">
        <v>4288</v>
      </c>
      <c r="F657" s="741">
        <v>114</v>
      </c>
      <c r="G657" s="741">
        <v>84018</v>
      </c>
      <c r="H657" s="741">
        <v>0.94769612543003778</v>
      </c>
      <c r="I657" s="741">
        <v>737</v>
      </c>
      <c r="J657" s="741">
        <v>119</v>
      </c>
      <c r="K657" s="741">
        <v>88655</v>
      </c>
      <c r="L657" s="741">
        <v>1</v>
      </c>
      <c r="M657" s="741">
        <v>745</v>
      </c>
      <c r="N657" s="741">
        <v>104</v>
      </c>
      <c r="O657" s="741">
        <v>77480</v>
      </c>
      <c r="P657" s="754">
        <v>0.87394957983193278</v>
      </c>
      <c r="Q657" s="742">
        <v>745</v>
      </c>
    </row>
    <row r="658" spans="1:17" ht="14.4" customHeight="1" x14ac:dyDescent="0.3">
      <c r="A658" s="737" t="s">
        <v>4854</v>
      </c>
      <c r="B658" s="738" t="s">
        <v>4148</v>
      </c>
      <c r="C658" s="738" t="s">
        <v>4144</v>
      </c>
      <c r="D658" s="738" t="s">
        <v>4291</v>
      </c>
      <c r="E658" s="738" t="s">
        <v>4292</v>
      </c>
      <c r="F658" s="741">
        <v>14</v>
      </c>
      <c r="G658" s="741">
        <v>7378</v>
      </c>
      <c r="H658" s="741">
        <v>0.32351135666052794</v>
      </c>
      <c r="I658" s="741">
        <v>527</v>
      </c>
      <c r="J658" s="741">
        <v>42</v>
      </c>
      <c r="K658" s="741">
        <v>22806</v>
      </c>
      <c r="L658" s="741">
        <v>1</v>
      </c>
      <c r="M658" s="741">
        <v>543</v>
      </c>
      <c r="N658" s="741">
        <v>14</v>
      </c>
      <c r="O658" s="741">
        <v>7602</v>
      </c>
      <c r="P658" s="754">
        <v>0.33333333333333331</v>
      </c>
      <c r="Q658" s="742">
        <v>543</v>
      </c>
    </row>
    <row r="659" spans="1:17" ht="14.4" customHeight="1" x14ac:dyDescent="0.3">
      <c r="A659" s="737" t="s">
        <v>4854</v>
      </c>
      <c r="B659" s="738" t="s">
        <v>4148</v>
      </c>
      <c r="C659" s="738" t="s">
        <v>4144</v>
      </c>
      <c r="D659" s="738" t="s">
        <v>4240</v>
      </c>
      <c r="E659" s="738" t="s">
        <v>4241</v>
      </c>
      <c r="F659" s="741">
        <v>6</v>
      </c>
      <c r="G659" s="741">
        <v>1794</v>
      </c>
      <c r="H659" s="741"/>
      <c r="I659" s="741">
        <v>299</v>
      </c>
      <c r="J659" s="741"/>
      <c r="K659" s="741"/>
      <c r="L659" s="741"/>
      <c r="M659" s="741"/>
      <c r="N659" s="741"/>
      <c r="O659" s="741"/>
      <c r="P659" s="754"/>
      <c r="Q659" s="742"/>
    </row>
    <row r="660" spans="1:17" ht="14.4" customHeight="1" x14ac:dyDescent="0.3">
      <c r="A660" s="737" t="s">
        <v>4854</v>
      </c>
      <c r="B660" s="738" t="s">
        <v>4148</v>
      </c>
      <c r="C660" s="738" t="s">
        <v>4144</v>
      </c>
      <c r="D660" s="738" t="s">
        <v>4250</v>
      </c>
      <c r="E660" s="738" t="s">
        <v>4237</v>
      </c>
      <c r="F660" s="741">
        <v>42</v>
      </c>
      <c r="G660" s="741">
        <v>7308</v>
      </c>
      <c r="H660" s="741">
        <v>0.78954191875540192</v>
      </c>
      <c r="I660" s="741">
        <v>174</v>
      </c>
      <c r="J660" s="741">
        <v>52</v>
      </c>
      <c r="K660" s="741">
        <v>9256</v>
      </c>
      <c r="L660" s="741">
        <v>1</v>
      </c>
      <c r="M660" s="741">
        <v>178</v>
      </c>
      <c r="N660" s="741">
        <v>43</v>
      </c>
      <c r="O660" s="741">
        <v>7654</v>
      </c>
      <c r="P660" s="754">
        <v>0.82692307692307687</v>
      </c>
      <c r="Q660" s="742">
        <v>178</v>
      </c>
    </row>
    <row r="661" spans="1:17" ht="14.4" customHeight="1" x14ac:dyDescent="0.3">
      <c r="A661" s="737" t="s">
        <v>4854</v>
      </c>
      <c r="B661" s="738" t="s">
        <v>4148</v>
      </c>
      <c r="C661" s="738" t="s">
        <v>4144</v>
      </c>
      <c r="D661" s="738" t="s">
        <v>4242</v>
      </c>
      <c r="E661" s="738" t="s">
        <v>4241</v>
      </c>
      <c r="F661" s="741">
        <v>13</v>
      </c>
      <c r="G661" s="741">
        <v>4823</v>
      </c>
      <c r="H661" s="741">
        <v>1.5865131578947369</v>
      </c>
      <c r="I661" s="741">
        <v>371</v>
      </c>
      <c r="J661" s="741">
        <v>8</v>
      </c>
      <c r="K661" s="741">
        <v>3040</v>
      </c>
      <c r="L661" s="741">
        <v>1</v>
      </c>
      <c r="M661" s="741">
        <v>380</v>
      </c>
      <c r="N661" s="741">
        <v>3</v>
      </c>
      <c r="O661" s="741">
        <v>1140</v>
      </c>
      <c r="P661" s="754">
        <v>0.375</v>
      </c>
      <c r="Q661" s="742">
        <v>380</v>
      </c>
    </row>
    <row r="662" spans="1:17" ht="14.4" customHeight="1" x14ac:dyDescent="0.3">
      <c r="A662" s="737" t="s">
        <v>4854</v>
      </c>
      <c r="B662" s="738" t="s">
        <v>4148</v>
      </c>
      <c r="C662" s="738" t="s">
        <v>4144</v>
      </c>
      <c r="D662" s="738" t="s">
        <v>4217</v>
      </c>
      <c r="E662" s="738" t="s">
        <v>4218</v>
      </c>
      <c r="F662" s="741">
        <v>3</v>
      </c>
      <c r="G662" s="741">
        <v>1818</v>
      </c>
      <c r="H662" s="741">
        <v>0.98058252427184467</v>
      </c>
      <c r="I662" s="741">
        <v>606</v>
      </c>
      <c r="J662" s="741">
        <v>3</v>
      </c>
      <c r="K662" s="741">
        <v>1854</v>
      </c>
      <c r="L662" s="741">
        <v>1</v>
      </c>
      <c r="M662" s="741">
        <v>618</v>
      </c>
      <c r="N662" s="741">
        <v>1</v>
      </c>
      <c r="O662" s="741">
        <v>619</v>
      </c>
      <c r="P662" s="754">
        <v>0.33387270765911542</v>
      </c>
      <c r="Q662" s="742">
        <v>619</v>
      </c>
    </row>
    <row r="663" spans="1:17" ht="14.4" customHeight="1" x14ac:dyDescent="0.3">
      <c r="A663" s="737" t="s">
        <v>4854</v>
      </c>
      <c r="B663" s="738" t="s">
        <v>4148</v>
      </c>
      <c r="C663" s="738" t="s">
        <v>4144</v>
      </c>
      <c r="D663" s="738" t="s">
        <v>4293</v>
      </c>
      <c r="E663" s="738" t="s">
        <v>4294</v>
      </c>
      <c r="F663" s="741">
        <v>2</v>
      </c>
      <c r="G663" s="741">
        <v>200</v>
      </c>
      <c r="H663" s="741">
        <v>1</v>
      </c>
      <c r="I663" s="741">
        <v>100</v>
      </c>
      <c r="J663" s="741">
        <v>2</v>
      </c>
      <c r="K663" s="741">
        <v>200</v>
      </c>
      <c r="L663" s="741">
        <v>1</v>
      </c>
      <c r="M663" s="741">
        <v>100</v>
      </c>
      <c r="N663" s="741"/>
      <c r="O663" s="741"/>
      <c r="P663" s="754"/>
      <c r="Q663" s="742"/>
    </row>
    <row r="664" spans="1:17" ht="14.4" customHeight="1" x14ac:dyDescent="0.3">
      <c r="A664" s="737" t="s">
        <v>4854</v>
      </c>
      <c r="B664" s="738" t="s">
        <v>4148</v>
      </c>
      <c r="C664" s="738" t="s">
        <v>4144</v>
      </c>
      <c r="D664" s="738" t="s">
        <v>4219</v>
      </c>
      <c r="E664" s="738" t="s">
        <v>4220</v>
      </c>
      <c r="F664" s="741">
        <v>3</v>
      </c>
      <c r="G664" s="741">
        <v>1095</v>
      </c>
      <c r="H664" s="741">
        <v>0.97855227882037532</v>
      </c>
      <c r="I664" s="741">
        <v>365</v>
      </c>
      <c r="J664" s="741">
        <v>3</v>
      </c>
      <c r="K664" s="741">
        <v>1119</v>
      </c>
      <c r="L664" s="741">
        <v>1</v>
      </c>
      <c r="M664" s="741">
        <v>373</v>
      </c>
      <c r="N664" s="741">
        <v>1</v>
      </c>
      <c r="O664" s="741">
        <v>373</v>
      </c>
      <c r="P664" s="754">
        <v>0.33333333333333331</v>
      </c>
      <c r="Q664" s="742">
        <v>373</v>
      </c>
    </row>
    <row r="665" spans="1:17" ht="14.4" customHeight="1" x14ac:dyDescent="0.3">
      <c r="A665" s="737" t="s">
        <v>4854</v>
      </c>
      <c r="B665" s="738" t="s">
        <v>4148</v>
      </c>
      <c r="C665" s="738" t="s">
        <v>4144</v>
      </c>
      <c r="D665" s="738" t="s">
        <v>4316</v>
      </c>
      <c r="E665" s="738" t="s">
        <v>4288</v>
      </c>
      <c r="F665" s="741">
        <v>18</v>
      </c>
      <c r="G665" s="741">
        <v>15534</v>
      </c>
      <c r="H665" s="741"/>
      <c r="I665" s="741">
        <v>863</v>
      </c>
      <c r="J665" s="741"/>
      <c r="K665" s="741"/>
      <c r="L665" s="741"/>
      <c r="M665" s="741"/>
      <c r="N665" s="741">
        <v>13</v>
      </c>
      <c r="O665" s="741">
        <v>11427</v>
      </c>
      <c r="P665" s="754"/>
      <c r="Q665" s="742">
        <v>879</v>
      </c>
    </row>
    <row r="666" spans="1:17" ht="14.4" customHeight="1" x14ac:dyDescent="0.3">
      <c r="A666" s="737" t="s">
        <v>4854</v>
      </c>
      <c r="B666" s="738" t="s">
        <v>4148</v>
      </c>
      <c r="C666" s="738" t="s">
        <v>4144</v>
      </c>
      <c r="D666" s="738" t="s">
        <v>4317</v>
      </c>
      <c r="E666" s="738" t="s">
        <v>4318</v>
      </c>
      <c r="F666" s="741">
        <v>13</v>
      </c>
      <c r="G666" s="741">
        <v>6799</v>
      </c>
      <c r="H666" s="741">
        <v>1.2804143126177026</v>
      </c>
      <c r="I666" s="741">
        <v>523</v>
      </c>
      <c r="J666" s="741">
        <v>10</v>
      </c>
      <c r="K666" s="741">
        <v>5310</v>
      </c>
      <c r="L666" s="741">
        <v>1</v>
      </c>
      <c r="M666" s="741">
        <v>531</v>
      </c>
      <c r="N666" s="741">
        <v>3</v>
      </c>
      <c r="O666" s="741">
        <v>1593</v>
      </c>
      <c r="P666" s="754">
        <v>0.3</v>
      </c>
      <c r="Q666" s="742">
        <v>531</v>
      </c>
    </row>
    <row r="667" spans="1:17" ht="14.4" customHeight="1" x14ac:dyDescent="0.3">
      <c r="A667" s="737" t="s">
        <v>4854</v>
      </c>
      <c r="B667" s="738" t="s">
        <v>4148</v>
      </c>
      <c r="C667" s="738" t="s">
        <v>4144</v>
      </c>
      <c r="D667" s="738" t="s">
        <v>4319</v>
      </c>
      <c r="E667" s="738" t="s">
        <v>4318</v>
      </c>
      <c r="F667" s="741">
        <v>257</v>
      </c>
      <c r="G667" s="741">
        <v>207399</v>
      </c>
      <c r="H667" s="741">
        <v>1.0756316903161562</v>
      </c>
      <c r="I667" s="741">
        <v>807</v>
      </c>
      <c r="J667" s="741">
        <v>234</v>
      </c>
      <c r="K667" s="741">
        <v>192816</v>
      </c>
      <c r="L667" s="741">
        <v>1</v>
      </c>
      <c r="M667" s="741">
        <v>824</v>
      </c>
      <c r="N667" s="741">
        <v>309</v>
      </c>
      <c r="O667" s="741">
        <v>254616</v>
      </c>
      <c r="P667" s="754">
        <v>1.3205128205128205</v>
      </c>
      <c r="Q667" s="742">
        <v>824</v>
      </c>
    </row>
    <row r="668" spans="1:17" ht="14.4" customHeight="1" x14ac:dyDescent="0.3">
      <c r="A668" s="737" t="s">
        <v>4854</v>
      </c>
      <c r="B668" s="738" t="s">
        <v>4148</v>
      </c>
      <c r="C668" s="738" t="s">
        <v>4144</v>
      </c>
      <c r="D668" s="738" t="s">
        <v>4320</v>
      </c>
      <c r="E668" s="738" t="s">
        <v>4318</v>
      </c>
      <c r="F668" s="741">
        <v>144</v>
      </c>
      <c r="G668" s="741">
        <v>85680</v>
      </c>
      <c r="H668" s="741">
        <v>0.76265755180516981</v>
      </c>
      <c r="I668" s="741">
        <v>595</v>
      </c>
      <c r="J668" s="741">
        <v>186</v>
      </c>
      <c r="K668" s="741">
        <v>112344</v>
      </c>
      <c r="L668" s="741">
        <v>1</v>
      </c>
      <c r="M668" s="741">
        <v>604</v>
      </c>
      <c r="N668" s="741">
        <v>101</v>
      </c>
      <c r="O668" s="741">
        <v>61004</v>
      </c>
      <c r="P668" s="754">
        <v>0.543010752688172</v>
      </c>
      <c r="Q668" s="742">
        <v>604</v>
      </c>
    </row>
    <row r="669" spans="1:17" ht="14.4" customHeight="1" x14ac:dyDescent="0.3">
      <c r="A669" s="737" t="s">
        <v>4854</v>
      </c>
      <c r="B669" s="738" t="s">
        <v>4148</v>
      </c>
      <c r="C669" s="738" t="s">
        <v>4144</v>
      </c>
      <c r="D669" s="738" t="s">
        <v>4245</v>
      </c>
      <c r="E669" s="738" t="s">
        <v>4228</v>
      </c>
      <c r="F669" s="741">
        <v>11</v>
      </c>
      <c r="G669" s="741">
        <v>4345</v>
      </c>
      <c r="H669" s="741"/>
      <c r="I669" s="741">
        <v>395</v>
      </c>
      <c r="J669" s="741"/>
      <c r="K669" s="741"/>
      <c r="L669" s="741"/>
      <c r="M669" s="741"/>
      <c r="N669" s="741"/>
      <c r="O669" s="741"/>
      <c r="P669" s="754"/>
      <c r="Q669" s="742"/>
    </row>
    <row r="670" spans="1:17" ht="14.4" customHeight="1" x14ac:dyDescent="0.3">
      <c r="A670" s="737" t="s">
        <v>4854</v>
      </c>
      <c r="B670" s="738" t="s">
        <v>4148</v>
      </c>
      <c r="C670" s="738" t="s">
        <v>4144</v>
      </c>
      <c r="D670" s="738" t="s">
        <v>4851</v>
      </c>
      <c r="E670" s="738" t="s">
        <v>4318</v>
      </c>
      <c r="F670" s="741"/>
      <c r="G670" s="741"/>
      <c r="H670" s="741"/>
      <c r="I670" s="741"/>
      <c r="J670" s="741">
        <v>3</v>
      </c>
      <c r="K670" s="741">
        <v>2253</v>
      </c>
      <c r="L670" s="741">
        <v>1</v>
      </c>
      <c r="M670" s="741">
        <v>751</v>
      </c>
      <c r="N670" s="741"/>
      <c r="O670" s="741"/>
      <c r="P670" s="754"/>
      <c r="Q670" s="742"/>
    </row>
    <row r="671" spans="1:17" ht="14.4" customHeight="1" x14ac:dyDescent="0.3">
      <c r="A671" s="737" t="s">
        <v>4854</v>
      </c>
      <c r="B671" s="738" t="s">
        <v>4148</v>
      </c>
      <c r="C671" s="738" t="s">
        <v>4144</v>
      </c>
      <c r="D671" s="738" t="s">
        <v>4295</v>
      </c>
      <c r="E671" s="738" t="s">
        <v>4296</v>
      </c>
      <c r="F671" s="741"/>
      <c r="G671" s="741"/>
      <c r="H671" s="741"/>
      <c r="I671" s="741"/>
      <c r="J671" s="741"/>
      <c r="K671" s="741"/>
      <c r="L671" s="741"/>
      <c r="M671" s="741"/>
      <c r="N671" s="741">
        <v>1</v>
      </c>
      <c r="O671" s="741">
        <v>624</v>
      </c>
      <c r="P671" s="754"/>
      <c r="Q671" s="742">
        <v>624</v>
      </c>
    </row>
    <row r="672" spans="1:17" ht="14.4" customHeight="1" x14ac:dyDescent="0.3">
      <c r="A672" s="737" t="s">
        <v>4857</v>
      </c>
      <c r="B672" s="738" t="s">
        <v>4148</v>
      </c>
      <c r="C672" s="738" t="s">
        <v>4178</v>
      </c>
      <c r="D672" s="738" t="s">
        <v>4280</v>
      </c>
      <c r="E672" s="738" t="s">
        <v>4281</v>
      </c>
      <c r="F672" s="741">
        <v>81</v>
      </c>
      <c r="G672" s="741">
        <v>73284.75</v>
      </c>
      <c r="H672" s="741">
        <v>1.2272727272727273</v>
      </c>
      <c r="I672" s="741">
        <v>904.75</v>
      </c>
      <c r="J672" s="741">
        <v>66</v>
      </c>
      <c r="K672" s="741">
        <v>59713.5</v>
      </c>
      <c r="L672" s="741">
        <v>1</v>
      </c>
      <c r="M672" s="741">
        <v>904.75</v>
      </c>
      <c r="N672" s="741">
        <v>70</v>
      </c>
      <c r="O672" s="741">
        <v>63332.5</v>
      </c>
      <c r="P672" s="754">
        <v>1.0606060606060606</v>
      </c>
      <c r="Q672" s="742">
        <v>904.75</v>
      </c>
    </row>
    <row r="673" spans="1:17" ht="14.4" customHeight="1" x14ac:dyDescent="0.3">
      <c r="A673" s="737" t="s">
        <v>4857</v>
      </c>
      <c r="B673" s="738" t="s">
        <v>4148</v>
      </c>
      <c r="C673" s="738" t="s">
        <v>4144</v>
      </c>
      <c r="D673" s="738" t="s">
        <v>4282</v>
      </c>
      <c r="E673" s="738" t="s">
        <v>4283</v>
      </c>
      <c r="F673" s="741">
        <v>1</v>
      </c>
      <c r="G673" s="741">
        <v>189</v>
      </c>
      <c r="H673" s="741"/>
      <c r="I673" s="741">
        <v>189</v>
      </c>
      <c r="J673" s="741"/>
      <c r="K673" s="741"/>
      <c r="L673" s="741"/>
      <c r="M673" s="741"/>
      <c r="N673" s="741">
        <v>1</v>
      </c>
      <c r="O673" s="741">
        <v>196</v>
      </c>
      <c r="P673" s="754"/>
      <c r="Q673" s="742">
        <v>196</v>
      </c>
    </row>
    <row r="674" spans="1:17" ht="14.4" customHeight="1" x14ac:dyDescent="0.3">
      <c r="A674" s="737" t="s">
        <v>4857</v>
      </c>
      <c r="B674" s="738" t="s">
        <v>4148</v>
      </c>
      <c r="C674" s="738" t="s">
        <v>4144</v>
      </c>
      <c r="D674" s="738" t="s">
        <v>4193</v>
      </c>
      <c r="E674" s="738" t="s">
        <v>4194</v>
      </c>
      <c r="F674" s="741"/>
      <c r="G674" s="741"/>
      <c r="H674" s="741"/>
      <c r="I674" s="741"/>
      <c r="J674" s="741">
        <v>2</v>
      </c>
      <c r="K674" s="741">
        <v>74</v>
      </c>
      <c r="L674" s="741">
        <v>1</v>
      </c>
      <c r="M674" s="741">
        <v>37</v>
      </c>
      <c r="N674" s="741"/>
      <c r="O674" s="741"/>
      <c r="P674" s="754"/>
      <c r="Q674" s="742"/>
    </row>
    <row r="675" spans="1:17" ht="14.4" customHeight="1" x14ac:dyDescent="0.3">
      <c r="A675" s="737" t="s">
        <v>4857</v>
      </c>
      <c r="B675" s="738" t="s">
        <v>4148</v>
      </c>
      <c r="C675" s="738" t="s">
        <v>4144</v>
      </c>
      <c r="D675" s="738" t="s">
        <v>4199</v>
      </c>
      <c r="E675" s="738" t="s">
        <v>4200</v>
      </c>
      <c r="F675" s="741">
        <v>442</v>
      </c>
      <c r="G675" s="741">
        <v>103870</v>
      </c>
      <c r="H675" s="741">
        <v>0.92371585088218555</v>
      </c>
      <c r="I675" s="741">
        <v>235</v>
      </c>
      <c r="J675" s="741">
        <v>448</v>
      </c>
      <c r="K675" s="741">
        <v>112448</v>
      </c>
      <c r="L675" s="741">
        <v>1</v>
      </c>
      <c r="M675" s="741">
        <v>251</v>
      </c>
      <c r="N675" s="741">
        <v>512</v>
      </c>
      <c r="O675" s="741">
        <v>128512</v>
      </c>
      <c r="P675" s="754">
        <v>1.1428571428571428</v>
      </c>
      <c r="Q675" s="742">
        <v>251</v>
      </c>
    </row>
    <row r="676" spans="1:17" ht="14.4" customHeight="1" x14ac:dyDescent="0.3">
      <c r="A676" s="737" t="s">
        <v>4857</v>
      </c>
      <c r="B676" s="738" t="s">
        <v>4148</v>
      </c>
      <c r="C676" s="738" t="s">
        <v>4144</v>
      </c>
      <c r="D676" s="738" t="s">
        <v>4225</v>
      </c>
      <c r="E676" s="738" t="s">
        <v>4226</v>
      </c>
      <c r="F676" s="741">
        <v>896</v>
      </c>
      <c r="G676" s="741">
        <v>105728</v>
      </c>
      <c r="H676" s="741">
        <v>0.90130087122568325</v>
      </c>
      <c r="I676" s="741">
        <v>118</v>
      </c>
      <c r="J676" s="741">
        <v>931</v>
      </c>
      <c r="K676" s="741">
        <v>117306</v>
      </c>
      <c r="L676" s="741">
        <v>1</v>
      </c>
      <c r="M676" s="741">
        <v>126</v>
      </c>
      <c r="N676" s="741">
        <v>1127</v>
      </c>
      <c r="O676" s="741">
        <v>142002</v>
      </c>
      <c r="P676" s="754">
        <v>1.2105263157894737</v>
      </c>
      <c r="Q676" s="742">
        <v>126</v>
      </c>
    </row>
    <row r="677" spans="1:17" ht="14.4" customHeight="1" x14ac:dyDescent="0.3">
      <c r="A677" s="737" t="s">
        <v>4857</v>
      </c>
      <c r="B677" s="738" t="s">
        <v>4148</v>
      </c>
      <c r="C677" s="738" t="s">
        <v>4144</v>
      </c>
      <c r="D677" s="738" t="s">
        <v>4229</v>
      </c>
      <c r="E677" s="738" t="s">
        <v>4230</v>
      </c>
      <c r="F677" s="741">
        <v>5</v>
      </c>
      <c r="G677" s="741">
        <v>2435</v>
      </c>
      <c r="H677" s="741">
        <v>2.4595959595959598</v>
      </c>
      <c r="I677" s="741">
        <v>487</v>
      </c>
      <c r="J677" s="741">
        <v>2</v>
      </c>
      <c r="K677" s="741">
        <v>990</v>
      </c>
      <c r="L677" s="741">
        <v>1</v>
      </c>
      <c r="M677" s="741">
        <v>495</v>
      </c>
      <c r="N677" s="741"/>
      <c r="O677" s="741"/>
      <c r="P677" s="754"/>
      <c r="Q677" s="742"/>
    </row>
    <row r="678" spans="1:17" ht="14.4" customHeight="1" x14ac:dyDescent="0.3">
      <c r="A678" s="737" t="s">
        <v>4857</v>
      </c>
      <c r="B678" s="738" t="s">
        <v>4148</v>
      </c>
      <c r="C678" s="738" t="s">
        <v>4144</v>
      </c>
      <c r="D678" s="738" t="s">
        <v>4286</v>
      </c>
      <c r="E678" s="738" t="s">
        <v>4233</v>
      </c>
      <c r="F678" s="741">
        <v>4</v>
      </c>
      <c r="G678" s="741">
        <v>2720</v>
      </c>
      <c r="H678" s="741"/>
      <c r="I678" s="741">
        <v>680</v>
      </c>
      <c r="J678" s="741"/>
      <c r="K678" s="741"/>
      <c r="L678" s="741"/>
      <c r="M678" s="741"/>
      <c r="N678" s="741">
        <v>4</v>
      </c>
      <c r="O678" s="741">
        <v>2752</v>
      </c>
      <c r="P678" s="754"/>
      <c r="Q678" s="742">
        <v>688</v>
      </c>
    </row>
    <row r="679" spans="1:17" ht="14.4" customHeight="1" x14ac:dyDescent="0.3">
      <c r="A679" s="737" t="s">
        <v>4857</v>
      </c>
      <c r="B679" s="738" t="s">
        <v>4148</v>
      </c>
      <c r="C679" s="738" t="s">
        <v>4144</v>
      </c>
      <c r="D679" s="738" t="s">
        <v>4231</v>
      </c>
      <c r="E679" s="738" t="s">
        <v>4230</v>
      </c>
      <c r="F679" s="741">
        <v>14</v>
      </c>
      <c r="G679" s="741">
        <v>7826</v>
      </c>
      <c r="H679" s="741">
        <v>0.45927230046948359</v>
      </c>
      <c r="I679" s="741">
        <v>559</v>
      </c>
      <c r="J679" s="741">
        <v>30</v>
      </c>
      <c r="K679" s="741">
        <v>17040</v>
      </c>
      <c r="L679" s="741">
        <v>1</v>
      </c>
      <c r="M679" s="741">
        <v>568</v>
      </c>
      <c r="N679" s="741">
        <v>41</v>
      </c>
      <c r="O679" s="741">
        <v>23288</v>
      </c>
      <c r="P679" s="754">
        <v>1.3666666666666667</v>
      </c>
      <c r="Q679" s="742">
        <v>568</v>
      </c>
    </row>
    <row r="680" spans="1:17" ht="14.4" customHeight="1" x14ac:dyDescent="0.3">
      <c r="A680" s="737" t="s">
        <v>4857</v>
      </c>
      <c r="B680" s="738" t="s">
        <v>4148</v>
      </c>
      <c r="C680" s="738" t="s">
        <v>4144</v>
      </c>
      <c r="D680" s="738" t="s">
        <v>4232</v>
      </c>
      <c r="E680" s="738" t="s">
        <v>4233</v>
      </c>
      <c r="F680" s="741">
        <v>132</v>
      </c>
      <c r="G680" s="741">
        <v>99264</v>
      </c>
      <c r="H680" s="741">
        <v>1.4025687762282226</v>
      </c>
      <c r="I680" s="741">
        <v>752</v>
      </c>
      <c r="J680" s="741">
        <v>93</v>
      </c>
      <c r="K680" s="741">
        <v>70773</v>
      </c>
      <c r="L680" s="741">
        <v>1</v>
      </c>
      <c r="M680" s="741">
        <v>761</v>
      </c>
      <c r="N680" s="741">
        <v>243</v>
      </c>
      <c r="O680" s="741">
        <v>184923</v>
      </c>
      <c r="P680" s="754">
        <v>2.6129032258064515</v>
      </c>
      <c r="Q680" s="742">
        <v>761</v>
      </c>
    </row>
    <row r="681" spans="1:17" ht="14.4" customHeight="1" x14ac:dyDescent="0.3">
      <c r="A681" s="737" t="s">
        <v>4857</v>
      </c>
      <c r="B681" s="738" t="s">
        <v>4148</v>
      </c>
      <c r="C681" s="738" t="s">
        <v>4144</v>
      </c>
      <c r="D681" s="738" t="s">
        <v>4287</v>
      </c>
      <c r="E681" s="738" t="s">
        <v>4288</v>
      </c>
      <c r="F681" s="741">
        <v>335</v>
      </c>
      <c r="G681" s="741">
        <v>271015</v>
      </c>
      <c r="H681" s="741">
        <v>0.64836434624089112</v>
      </c>
      <c r="I681" s="741">
        <v>809</v>
      </c>
      <c r="J681" s="741">
        <v>511</v>
      </c>
      <c r="K681" s="741">
        <v>417998</v>
      </c>
      <c r="L681" s="741">
        <v>1</v>
      </c>
      <c r="M681" s="741">
        <v>818</v>
      </c>
      <c r="N681" s="741">
        <v>489</v>
      </c>
      <c r="O681" s="741">
        <v>400002</v>
      </c>
      <c r="P681" s="754">
        <v>0.95694716242661448</v>
      </c>
      <c r="Q681" s="742">
        <v>818</v>
      </c>
    </row>
    <row r="682" spans="1:17" ht="14.4" customHeight="1" x14ac:dyDescent="0.3">
      <c r="A682" s="737" t="s">
        <v>4857</v>
      </c>
      <c r="B682" s="738" t="s">
        <v>4148</v>
      </c>
      <c r="C682" s="738" t="s">
        <v>4144</v>
      </c>
      <c r="D682" s="738" t="s">
        <v>4234</v>
      </c>
      <c r="E682" s="738" t="s">
        <v>4235</v>
      </c>
      <c r="F682" s="741">
        <v>7</v>
      </c>
      <c r="G682" s="741">
        <v>3143</v>
      </c>
      <c r="H682" s="741"/>
      <c r="I682" s="741">
        <v>449</v>
      </c>
      <c r="J682" s="741"/>
      <c r="K682" s="741"/>
      <c r="L682" s="741"/>
      <c r="M682" s="741"/>
      <c r="N682" s="741">
        <v>1</v>
      </c>
      <c r="O682" s="741">
        <v>462</v>
      </c>
      <c r="P682" s="754"/>
      <c r="Q682" s="742">
        <v>462</v>
      </c>
    </row>
    <row r="683" spans="1:17" ht="14.4" customHeight="1" x14ac:dyDescent="0.3">
      <c r="A683" s="737" t="s">
        <v>4857</v>
      </c>
      <c r="B683" s="738" t="s">
        <v>4148</v>
      </c>
      <c r="C683" s="738" t="s">
        <v>4144</v>
      </c>
      <c r="D683" s="738" t="s">
        <v>4311</v>
      </c>
      <c r="E683" s="738" t="s">
        <v>4220</v>
      </c>
      <c r="F683" s="741"/>
      <c r="G683" s="741"/>
      <c r="H683" s="741"/>
      <c r="I683" s="741"/>
      <c r="J683" s="741">
        <v>1</v>
      </c>
      <c r="K683" s="741">
        <v>446</v>
      </c>
      <c r="L683" s="741">
        <v>1</v>
      </c>
      <c r="M683" s="741">
        <v>446</v>
      </c>
      <c r="N683" s="741"/>
      <c r="O683" s="741"/>
      <c r="P683" s="754"/>
      <c r="Q683" s="742"/>
    </row>
    <row r="684" spans="1:17" ht="14.4" customHeight="1" x14ac:dyDescent="0.3">
      <c r="A684" s="737" t="s">
        <v>4857</v>
      </c>
      <c r="B684" s="738" t="s">
        <v>4148</v>
      </c>
      <c r="C684" s="738" t="s">
        <v>4144</v>
      </c>
      <c r="D684" s="738" t="s">
        <v>4312</v>
      </c>
      <c r="E684" s="738" t="s">
        <v>4218</v>
      </c>
      <c r="F684" s="741">
        <v>19</v>
      </c>
      <c r="G684" s="741">
        <v>13585</v>
      </c>
      <c r="H684" s="741">
        <v>1.1662946428571428</v>
      </c>
      <c r="I684" s="741">
        <v>715</v>
      </c>
      <c r="J684" s="741">
        <v>16</v>
      </c>
      <c r="K684" s="741">
        <v>11648</v>
      </c>
      <c r="L684" s="741">
        <v>1</v>
      </c>
      <c r="M684" s="741">
        <v>728</v>
      </c>
      <c r="N684" s="741">
        <v>40</v>
      </c>
      <c r="O684" s="741">
        <v>29120</v>
      </c>
      <c r="P684" s="754">
        <v>2.5</v>
      </c>
      <c r="Q684" s="742">
        <v>728</v>
      </c>
    </row>
    <row r="685" spans="1:17" ht="14.4" customHeight="1" x14ac:dyDescent="0.3">
      <c r="A685" s="737" t="s">
        <v>4857</v>
      </c>
      <c r="B685" s="738" t="s">
        <v>4148</v>
      </c>
      <c r="C685" s="738" t="s">
        <v>4144</v>
      </c>
      <c r="D685" s="738" t="s">
        <v>4236</v>
      </c>
      <c r="E685" s="738" t="s">
        <v>4237</v>
      </c>
      <c r="F685" s="741">
        <v>162</v>
      </c>
      <c r="G685" s="741">
        <v>34020</v>
      </c>
      <c r="H685" s="741">
        <v>0.94750034814092743</v>
      </c>
      <c r="I685" s="741">
        <v>210</v>
      </c>
      <c r="J685" s="741">
        <v>167</v>
      </c>
      <c r="K685" s="741">
        <v>35905</v>
      </c>
      <c r="L685" s="741">
        <v>1</v>
      </c>
      <c r="M685" s="741">
        <v>215</v>
      </c>
      <c r="N685" s="741">
        <v>167</v>
      </c>
      <c r="O685" s="741">
        <v>35905</v>
      </c>
      <c r="P685" s="754">
        <v>1</v>
      </c>
      <c r="Q685" s="742">
        <v>215</v>
      </c>
    </row>
    <row r="686" spans="1:17" ht="14.4" customHeight="1" x14ac:dyDescent="0.3">
      <c r="A686" s="737" t="s">
        <v>4857</v>
      </c>
      <c r="B686" s="738" t="s">
        <v>4148</v>
      </c>
      <c r="C686" s="738" t="s">
        <v>4144</v>
      </c>
      <c r="D686" s="738" t="s">
        <v>4203</v>
      </c>
      <c r="E686" s="738" t="s">
        <v>4204</v>
      </c>
      <c r="F686" s="741">
        <v>1</v>
      </c>
      <c r="G686" s="741">
        <v>331</v>
      </c>
      <c r="H686" s="741">
        <v>0.4675141242937853</v>
      </c>
      <c r="I686" s="741">
        <v>331</v>
      </c>
      <c r="J686" s="741">
        <v>2</v>
      </c>
      <c r="K686" s="741">
        <v>708</v>
      </c>
      <c r="L686" s="741">
        <v>1</v>
      </c>
      <c r="M686" s="741">
        <v>354</v>
      </c>
      <c r="N686" s="741"/>
      <c r="O686" s="741"/>
      <c r="P686" s="754"/>
      <c r="Q686" s="742"/>
    </row>
    <row r="687" spans="1:17" ht="14.4" customHeight="1" x14ac:dyDescent="0.3">
      <c r="A687" s="737" t="s">
        <v>4857</v>
      </c>
      <c r="B687" s="738" t="s">
        <v>4148</v>
      </c>
      <c r="C687" s="738" t="s">
        <v>4144</v>
      </c>
      <c r="D687" s="738" t="s">
        <v>4238</v>
      </c>
      <c r="E687" s="738" t="s">
        <v>4239</v>
      </c>
      <c r="F687" s="741">
        <v>1081</v>
      </c>
      <c r="G687" s="741">
        <v>91885</v>
      </c>
      <c r="H687" s="741">
        <v>0.94991212653778556</v>
      </c>
      <c r="I687" s="741">
        <v>85</v>
      </c>
      <c r="J687" s="741">
        <v>1138</v>
      </c>
      <c r="K687" s="741">
        <v>96730</v>
      </c>
      <c r="L687" s="741">
        <v>1</v>
      </c>
      <c r="M687" s="741">
        <v>85</v>
      </c>
      <c r="N687" s="741">
        <v>1345</v>
      </c>
      <c r="O687" s="741">
        <v>114325</v>
      </c>
      <c r="P687" s="754">
        <v>1.1818980667838312</v>
      </c>
      <c r="Q687" s="742">
        <v>85</v>
      </c>
    </row>
    <row r="688" spans="1:17" ht="14.4" customHeight="1" x14ac:dyDescent="0.3">
      <c r="A688" s="737" t="s">
        <v>4857</v>
      </c>
      <c r="B688" s="738" t="s">
        <v>4148</v>
      </c>
      <c r="C688" s="738" t="s">
        <v>4144</v>
      </c>
      <c r="D688" s="738" t="s">
        <v>4299</v>
      </c>
      <c r="E688" s="738" t="s">
        <v>4300</v>
      </c>
      <c r="F688" s="741">
        <v>1</v>
      </c>
      <c r="G688" s="741">
        <v>707</v>
      </c>
      <c r="H688" s="741"/>
      <c r="I688" s="741">
        <v>707</v>
      </c>
      <c r="J688" s="741"/>
      <c r="K688" s="741"/>
      <c r="L688" s="741"/>
      <c r="M688" s="741"/>
      <c r="N688" s="741">
        <v>4</v>
      </c>
      <c r="O688" s="741">
        <v>2880</v>
      </c>
      <c r="P688" s="754"/>
      <c r="Q688" s="742">
        <v>720</v>
      </c>
    </row>
    <row r="689" spans="1:17" ht="14.4" customHeight="1" x14ac:dyDescent="0.3">
      <c r="A689" s="737" t="s">
        <v>4857</v>
      </c>
      <c r="B689" s="738" t="s">
        <v>4148</v>
      </c>
      <c r="C689" s="738" t="s">
        <v>4144</v>
      </c>
      <c r="D689" s="738" t="s">
        <v>4289</v>
      </c>
      <c r="E689" s="738" t="s">
        <v>4288</v>
      </c>
      <c r="F689" s="741">
        <v>596</v>
      </c>
      <c r="G689" s="741">
        <v>557260</v>
      </c>
      <c r="H689" s="741">
        <v>1.2480962534267439</v>
      </c>
      <c r="I689" s="741">
        <v>935</v>
      </c>
      <c r="J689" s="741">
        <v>469</v>
      </c>
      <c r="K689" s="741">
        <v>446488</v>
      </c>
      <c r="L689" s="741">
        <v>1</v>
      </c>
      <c r="M689" s="741">
        <v>952</v>
      </c>
      <c r="N689" s="741">
        <v>569</v>
      </c>
      <c r="O689" s="741">
        <v>541688</v>
      </c>
      <c r="P689" s="754">
        <v>1.2132196162046909</v>
      </c>
      <c r="Q689" s="742">
        <v>952</v>
      </c>
    </row>
    <row r="690" spans="1:17" ht="14.4" customHeight="1" x14ac:dyDescent="0.3">
      <c r="A690" s="737" t="s">
        <v>4857</v>
      </c>
      <c r="B690" s="738" t="s">
        <v>4148</v>
      </c>
      <c r="C690" s="738" t="s">
        <v>4144</v>
      </c>
      <c r="D690" s="738" t="s">
        <v>4290</v>
      </c>
      <c r="E690" s="738" t="s">
        <v>4288</v>
      </c>
      <c r="F690" s="741">
        <v>9</v>
      </c>
      <c r="G690" s="741">
        <v>6633</v>
      </c>
      <c r="H690" s="741">
        <v>0.3179769894534995</v>
      </c>
      <c r="I690" s="741">
        <v>737</v>
      </c>
      <c r="J690" s="741">
        <v>28</v>
      </c>
      <c r="K690" s="741">
        <v>20860</v>
      </c>
      <c r="L690" s="741">
        <v>1</v>
      </c>
      <c r="M690" s="741">
        <v>745</v>
      </c>
      <c r="N690" s="741">
        <v>17</v>
      </c>
      <c r="O690" s="741">
        <v>12665</v>
      </c>
      <c r="P690" s="754">
        <v>0.6071428571428571</v>
      </c>
      <c r="Q690" s="742">
        <v>745</v>
      </c>
    </row>
    <row r="691" spans="1:17" ht="14.4" customHeight="1" x14ac:dyDescent="0.3">
      <c r="A691" s="737" t="s">
        <v>4857</v>
      </c>
      <c r="B691" s="738" t="s">
        <v>4148</v>
      </c>
      <c r="C691" s="738" t="s">
        <v>4144</v>
      </c>
      <c r="D691" s="738" t="s">
        <v>4313</v>
      </c>
      <c r="E691" s="738" t="s">
        <v>4314</v>
      </c>
      <c r="F691" s="741"/>
      <c r="G691" s="741"/>
      <c r="H691" s="741"/>
      <c r="I691" s="741"/>
      <c r="J691" s="741"/>
      <c r="K691" s="741"/>
      <c r="L691" s="741"/>
      <c r="M691" s="741"/>
      <c r="N691" s="741">
        <v>2</v>
      </c>
      <c r="O691" s="741">
        <v>116</v>
      </c>
      <c r="P691" s="754"/>
      <c r="Q691" s="742">
        <v>58</v>
      </c>
    </row>
    <row r="692" spans="1:17" ht="14.4" customHeight="1" x14ac:dyDescent="0.3">
      <c r="A692" s="737" t="s">
        <v>4857</v>
      </c>
      <c r="B692" s="738" t="s">
        <v>4148</v>
      </c>
      <c r="C692" s="738" t="s">
        <v>4144</v>
      </c>
      <c r="D692" s="738" t="s">
        <v>4291</v>
      </c>
      <c r="E692" s="738" t="s">
        <v>4292</v>
      </c>
      <c r="F692" s="741"/>
      <c r="G692" s="741"/>
      <c r="H692" s="741"/>
      <c r="I692" s="741"/>
      <c r="J692" s="741"/>
      <c r="K692" s="741"/>
      <c r="L692" s="741"/>
      <c r="M692" s="741"/>
      <c r="N692" s="741">
        <v>9</v>
      </c>
      <c r="O692" s="741">
        <v>4887</v>
      </c>
      <c r="P692" s="754"/>
      <c r="Q692" s="742">
        <v>543</v>
      </c>
    </row>
    <row r="693" spans="1:17" ht="14.4" customHeight="1" x14ac:dyDescent="0.3">
      <c r="A693" s="737" t="s">
        <v>4857</v>
      </c>
      <c r="B693" s="738" t="s">
        <v>4148</v>
      </c>
      <c r="C693" s="738" t="s">
        <v>4144</v>
      </c>
      <c r="D693" s="738" t="s">
        <v>4250</v>
      </c>
      <c r="E693" s="738" t="s">
        <v>4237</v>
      </c>
      <c r="F693" s="741">
        <v>6</v>
      </c>
      <c r="G693" s="741">
        <v>1044</v>
      </c>
      <c r="H693" s="741">
        <v>0.58651685393258424</v>
      </c>
      <c r="I693" s="741">
        <v>174</v>
      </c>
      <c r="J693" s="741">
        <v>10</v>
      </c>
      <c r="K693" s="741">
        <v>1780</v>
      </c>
      <c r="L693" s="741">
        <v>1</v>
      </c>
      <c r="M693" s="741">
        <v>178</v>
      </c>
      <c r="N693" s="741">
        <v>6</v>
      </c>
      <c r="O693" s="741">
        <v>1068</v>
      </c>
      <c r="P693" s="754">
        <v>0.6</v>
      </c>
      <c r="Q693" s="742">
        <v>178</v>
      </c>
    </row>
    <row r="694" spans="1:17" ht="14.4" customHeight="1" x14ac:dyDescent="0.3">
      <c r="A694" s="737" t="s">
        <v>4857</v>
      </c>
      <c r="B694" s="738" t="s">
        <v>4148</v>
      </c>
      <c r="C694" s="738" t="s">
        <v>4144</v>
      </c>
      <c r="D694" s="738" t="s">
        <v>4242</v>
      </c>
      <c r="E694" s="738" t="s">
        <v>4241</v>
      </c>
      <c r="F694" s="741">
        <v>2</v>
      </c>
      <c r="G694" s="741">
        <v>742</v>
      </c>
      <c r="H694" s="741">
        <v>8.4897025171624715E-2</v>
      </c>
      <c r="I694" s="741">
        <v>371</v>
      </c>
      <c r="J694" s="741">
        <v>23</v>
      </c>
      <c r="K694" s="741">
        <v>8740</v>
      </c>
      <c r="L694" s="741">
        <v>1</v>
      </c>
      <c r="M694" s="741">
        <v>380</v>
      </c>
      <c r="N694" s="741">
        <v>4</v>
      </c>
      <c r="O694" s="741">
        <v>1520</v>
      </c>
      <c r="P694" s="754">
        <v>0.17391304347826086</v>
      </c>
      <c r="Q694" s="742">
        <v>380</v>
      </c>
    </row>
    <row r="695" spans="1:17" ht="14.4" customHeight="1" x14ac:dyDescent="0.3">
      <c r="A695" s="737" t="s">
        <v>4857</v>
      </c>
      <c r="B695" s="738" t="s">
        <v>4148</v>
      </c>
      <c r="C695" s="738" t="s">
        <v>4144</v>
      </c>
      <c r="D695" s="738" t="s">
        <v>4217</v>
      </c>
      <c r="E695" s="738" t="s">
        <v>4218</v>
      </c>
      <c r="F695" s="741">
        <v>1</v>
      </c>
      <c r="G695" s="741">
        <v>606</v>
      </c>
      <c r="H695" s="741">
        <v>0.98058252427184467</v>
      </c>
      <c r="I695" s="741">
        <v>606</v>
      </c>
      <c r="J695" s="741">
        <v>1</v>
      </c>
      <c r="K695" s="741">
        <v>618</v>
      </c>
      <c r="L695" s="741">
        <v>1</v>
      </c>
      <c r="M695" s="741">
        <v>618</v>
      </c>
      <c r="N695" s="741">
        <v>1</v>
      </c>
      <c r="O695" s="741">
        <v>619</v>
      </c>
      <c r="P695" s="754">
        <v>1.0016181229773462</v>
      </c>
      <c r="Q695" s="742">
        <v>619</v>
      </c>
    </row>
    <row r="696" spans="1:17" ht="14.4" customHeight="1" x14ac:dyDescent="0.3">
      <c r="A696" s="737" t="s">
        <v>4857</v>
      </c>
      <c r="B696" s="738" t="s">
        <v>4148</v>
      </c>
      <c r="C696" s="738" t="s">
        <v>4144</v>
      </c>
      <c r="D696" s="738" t="s">
        <v>4293</v>
      </c>
      <c r="E696" s="738" t="s">
        <v>4294</v>
      </c>
      <c r="F696" s="741">
        <v>3</v>
      </c>
      <c r="G696" s="741">
        <v>300</v>
      </c>
      <c r="H696" s="741">
        <v>3</v>
      </c>
      <c r="I696" s="741">
        <v>100</v>
      </c>
      <c r="J696" s="741">
        <v>1</v>
      </c>
      <c r="K696" s="741">
        <v>100</v>
      </c>
      <c r="L696" s="741">
        <v>1</v>
      </c>
      <c r="M696" s="741">
        <v>100</v>
      </c>
      <c r="N696" s="741">
        <v>5</v>
      </c>
      <c r="O696" s="741">
        <v>500</v>
      </c>
      <c r="P696" s="754">
        <v>5</v>
      </c>
      <c r="Q696" s="742">
        <v>100</v>
      </c>
    </row>
    <row r="697" spans="1:17" ht="14.4" customHeight="1" x14ac:dyDescent="0.3">
      <c r="A697" s="737" t="s">
        <v>4857</v>
      </c>
      <c r="B697" s="738" t="s">
        <v>4148</v>
      </c>
      <c r="C697" s="738" t="s">
        <v>4144</v>
      </c>
      <c r="D697" s="738" t="s">
        <v>4315</v>
      </c>
      <c r="E697" s="738" t="s">
        <v>4288</v>
      </c>
      <c r="F697" s="741"/>
      <c r="G697" s="741"/>
      <c r="H697" s="741"/>
      <c r="I697" s="741"/>
      <c r="J697" s="741">
        <v>33</v>
      </c>
      <c r="K697" s="741">
        <v>34155</v>
      </c>
      <c r="L697" s="741">
        <v>1</v>
      </c>
      <c r="M697" s="741">
        <v>1035</v>
      </c>
      <c r="N697" s="741"/>
      <c r="O697" s="741"/>
      <c r="P697" s="754"/>
      <c r="Q697" s="742"/>
    </row>
    <row r="698" spans="1:17" ht="14.4" customHeight="1" x14ac:dyDescent="0.3">
      <c r="A698" s="737" t="s">
        <v>4857</v>
      </c>
      <c r="B698" s="738" t="s">
        <v>4148</v>
      </c>
      <c r="C698" s="738" t="s">
        <v>4144</v>
      </c>
      <c r="D698" s="738" t="s">
        <v>4316</v>
      </c>
      <c r="E698" s="738" t="s">
        <v>4288</v>
      </c>
      <c r="F698" s="741">
        <v>2</v>
      </c>
      <c r="G698" s="741">
        <v>1726</v>
      </c>
      <c r="H698" s="741"/>
      <c r="I698" s="741">
        <v>863</v>
      </c>
      <c r="J698" s="741"/>
      <c r="K698" s="741"/>
      <c r="L698" s="741"/>
      <c r="M698" s="741"/>
      <c r="N698" s="741"/>
      <c r="O698" s="741"/>
      <c r="P698" s="754"/>
      <c r="Q698" s="742"/>
    </row>
    <row r="699" spans="1:17" ht="14.4" customHeight="1" x14ac:dyDescent="0.3">
      <c r="A699" s="737" t="s">
        <v>4857</v>
      </c>
      <c r="B699" s="738" t="s">
        <v>4148</v>
      </c>
      <c r="C699" s="738" t="s">
        <v>4144</v>
      </c>
      <c r="D699" s="738" t="s">
        <v>4317</v>
      </c>
      <c r="E699" s="738" t="s">
        <v>4318</v>
      </c>
      <c r="F699" s="741"/>
      <c r="G699" s="741"/>
      <c r="H699" s="741"/>
      <c r="I699" s="741"/>
      <c r="J699" s="741"/>
      <c r="K699" s="741"/>
      <c r="L699" s="741"/>
      <c r="M699" s="741"/>
      <c r="N699" s="741">
        <v>2</v>
      </c>
      <c r="O699" s="741">
        <v>1062</v>
      </c>
      <c r="P699" s="754"/>
      <c r="Q699" s="742">
        <v>531</v>
      </c>
    </row>
    <row r="700" spans="1:17" ht="14.4" customHeight="1" x14ac:dyDescent="0.3">
      <c r="A700" s="737" t="s">
        <v>4857</v>
      </c>
      <c r="B700" s="738" t="s">
        <v>4148</v>
      </c>
      <c r="C700" s="738" t="s">
        <v>4144</v>
      </c>
      <c r="D700" s="738" t="s">
        <v>4319</v>
      </c>
      <c r="E700" s="738" t="s">
        <v>4318</v>
      </c>
      <c r="F700" s="741">
        <v>9</v>
      </c>
      <c r="G700" s="741">
        <v>7263</v>
      </c>
      <c r="H700" s="741"/>
      <c r="I700" s="741">
        <v>807</v>
      </c>
      <c r="J700" s="741"/>
      <c r="K700" s="741"/>
      <c r="L700" s="741"/>
      <c r="M700" s="741"/>
      <c r="N700" s="741"/>
      <c r="O700" s="741"/>
      <c r="P700" s="754"/>
      <c r="Q700" s="742"/>
    </row>
    <row r="701" spans="1:17" ht="14.4" customHeight="1" x14ac:dyDescent="0.3">
      <c r="A701" s="737" t="s">
        <v>4857</v>
      </c>
      <c r="B701" s="738" t="s">
        <v>4148</v>
      </c>
      <c r="C701" s="738" t="s">
        <v>4144</v>
      </c>
      <c r="D701" s="738" t="s">
        <v>4320</v>
      </c>
      <c r="E701" s="738" t="s">
        <v>4318</v>
      </c>
      <c r="F701" s="741">
        <v>45</v>
      </c>
      <c r="G701" s="741">
        <v>26775</v>
      </c>
      <c r="H701" s="741">
        <v>0.77771000348553498</v>
      </c>
      <c r="I701" s="741">
        <v>595</v>
      </c>
      <c r="J701" s="741">
        <v>57</v>
      </c>
      <c r="K701" s="741">
        <v>34428</v>
      </c>
      <c r="L701" s="741">
        <v>1</v>
      </c>
      <c r="M701" s="741">
        <v>604</v>
      </c>
      <c r="N701" s="741">
        <v>115</v>
      </c>
      <c r="O701" s="741">
        <v>69460</v>
      </c>
      <c r="P701" s="754">
        <v>2.0175438596491229</v>
      </c>
      <c r="Q701" s="742">
        <v>604</v>
      </c>
    </row>
    <row r="702" spans="1:17" ht="14.4" customHeight="1" x14ac:dyDescent="0.3">
      <c r="A702" s="737" t="s">
        <v>4857</v>
      </c>
      <c r="B702" s="738" t="s">
        <v>4148</v>
      </c>
      <c r="C702" s="738" t="s">
        <v>4144</v>
      </c>
      <c r="D702" s="738" t="s">
        <v>4245</v>
      </c>
      <c r="E702" s="738" t="s">
        <v>4228</v>
      </c>
      <c r="F702" s="741">
        <v>3</v>
      </c>
      <c r="G702" s="741">
        <v>1185</v>
      </c>
      <c r="H702" s="741"/>
      <c r="I702" s="741">
        <v>395</v>
      </c>
      <c r="J702" s="741"/>
      <c r="K702" s="741"/>
      <c r="L702" s="741"/>
      <c r="M702" s="741"/>
      <c r="N702" s="741">
        <v>3</v>
      </c>
      <c r="O702" s="741">
        <v>1212</v>
      </c>
      <c r="P702" s="754"/>
      <c r="Q702" s="742">
        <v>404</v>
      </c>
    </row>
    <row r="703" spans="1:17" ht="14.4" customHeight="1" x14ac:dyDescent="0.3">
      <c r="A703" s="737" t="s">
        <v>4857</v>
      </c>
      <c r="B703" s="738" t="s">
        <v>4148</v>
      </c>
      <c r="C703" s="738" t="s">
        <v>4144</v>
      </c>
      <c r="D703" s="738" t="s">
        <v>4851</v>
      </c>
      <c r="E703" s="738" t="s">
        <v>4318</v>
      </c>
      <c r="F703" s="741">
        <v>2</v>
      </c>
      <c r="G703" s="741">
        <v>1470</v>
      </c>
      <c r="H703" s="741"/>
      <c r="I703" s="741">
        <v>735</v>
      </c>
      <c r="J703" s="741"/>
      <c r="K703" s="741"/>
      <c r="L703" s="741"/>
      <c r="M703" s="741"/>
      <c r="N703" s="741"/>
      <c r="O703" s="741"/>
      <c r="P703" s="754"/>
      <c r="Q703" s="742"/>
    </row>
    <row r="704" spans="1:17" ht="14.4" customHeight="1" x14ac:dyDescent="0.3">
      <c r="A704" s="737" t="s">
        <v>4857</v>
      </c>
      <c r="B704" s="738" t="s">
        <v>4148</v>
      </c>
      <c r="C704" s="738" t="s">
        <v>4144</v>
      </c>
      <c r="D704" s="738" t="s">
        <v>4295</v>
      </c>
      <c r="E704" s="738" t="s">
        <v>4296</v>
      </c>
      <c r="F704" s="741"/>
      <c r="G704" s="741"/>
      <c r="H704" s="741"/>
      <c r="I704" s="741"/>
      <c r="J704" s="741">
        <v>2</v>
      </c>
      <c r="K704" s="741">
        <v>1246</v>
      </c>
      <c r="L704" s="741">
        <v>1</v>
      </c>
      <c r="M704" s="741">
        <v>623</v>
      </c>
      <c r="N704" s="741"/>
      <c r="O704" s="741"/>
      <c r="P704" s="754"/>
      <c r="Q704" s="742"/>
    </row>
    <row r="705" spans="1:17" ht="14.4" customHeight="1" x14ac:dyDescent="0.3">
      <c r="A705" s="737" t="s">
        <v>4857</v>
      </c>
      <c r="B705" s="738" t="s">
        <v>4148</v>
      </c>
      <c r="C705" s="738" t="s">
        <v>4144</v>
      </c>
      <c r="D705" s="738" t="s">
        <v>4297</v>
      </c>
      <c r="E705" s="738" t="s">
        <v>4296</v>
      </c>
      <c r="F705" s="741"/>
      <c r="G705" s="741"/>
      <c r="H705" s="741"/>
      <c r="I705" s="741"/>
      <c r="J705" s="741">
        <v>2</v>
      </c>
      <c r="K705" s="741">
        <v>1074</v>
      </c>
      <c r="L705" s="741">
        <v>1</v>
      </c>
      <c r="M705" s="741">
        <v>537</v>
      </c>
      <c r="N705" s="741"/>
      <c r="O705" s="741"/>
      <c r="P705" s="754"/>
      <c r="Q705" s="742"/>
    </row>
    <row r="706" spans="1:17" ht="14.4" customHeight="1" x14ac:dyDescent="0.3">
      <c r="A706" s="737" t="s">
        <v>4858</v>
      </c>
      <c r="B706" s="738" t="s">
        <v>4148</v>
      </c>
      <c r="C706" s="738" t="s">
        <v>4178</v>
      </c>
      <c r="D706" s="738" t="s">
        <v>4280</v>
      </c>
      <c r="E706" s="738" t="s">
        <v>4281</v>
      </c>
      <c r="F706" s="741">
        <v>3</v>
      </c>
      <c r="G706" s="741">
        <v>2714.25</v>
      </c>
      <c r="H706" s="741">
        <v>0.375</v>
      </c>
      <c r="I706" s="741">
        <v>904.75</v>
      </c>
      <c r="J706" s="741">
        <v>8</v>
      </c>
      <c r="K706" s="741">
        <v>7238</v>
      </c>
      <c r="L706" s="741">
        <v>1</v>
      </c>
      <c r="M706" s="741">
        <v>904.75</v>
      </c>
      <c r="N706" s="741">
        <v>4</v>
      </c>
      <c r="O706" s="741">
        <v>3619</v>
      </c>
      <c r="P706" s="754">
        <v>0.5</v>
      </c>
      <c r="Q706" s="742">
        <v>904.75</v>
      </c>
    </row>
    <row r="707" spans="1:17" ht="14.4" customHeight="1" x14ac:dyDescent="0.3">
      <c r="A707" s="737" t="s">
        <v>4858</v>
      </c>
      <c r="B707" s="738" t="s">
        <v>4148</v>
      </c>
      <c r="C707" s="738" t="s">
        <v>4144</v>
      </c>
      <c r="D707" s="738" t="s">
        <v>4193</v>
      </c>
      <c r="E707" s="738" t="s">
        <v>4194</v>
      </c>
      <c r="F707" s="741"/>
      <c r="G707" s="741"/>
      <c r="H707" s="741"/>
      <c r="I707" s="741"/>
      <c r="J707" s="741"/>
      <c r="K707" s="741"/>
      <c r="L707" s="741"/>
      <c r="M707" s="741"/>
      <c r="N707" s="741">
        <v>2</v>
      </c>
      <c r="O707" s="741">
        <v>74</v>
      </c>
      <c r="P707" s="754"/>
      <c r="Q707" s="742">
        <v>37</v>
      </c>
    </row>
    <row r="708" spans="1:17" ht="14.4" customHeight="1" x14ac:dyDescent="0.3">
      <c r="A708" s="737" t="s">
        <v>4858</v>
      </c>
      <c r="B708" s="738" t="s">
        <v>4148</v>
      </c>
      <c r="C708" s="738" t="s">
        <v>4144</v>
      </c>
      <c r="D708" s="738" t="s">
        <v>4199</v>
      </c>
      <c r="E708" s="738" t="s">
        <v>4200</v>
      </c>
      <c r="F708" s="741">
        <v>445</v>
      </c>
      <c r="G708" s="741">
        <v>104575</v>
      </c>
      <c r="H708" s="741">
        <v>1.0494545746485093</v>
      </c>
      <c r="I708" s="741">
        <v>235</v>
      </c>
      <c r="J708" s="741">
        <v>397</v>
      </c>
      <c r="K708" s="741">
        <v>99647</v>
      </c>
      <c r="L708" s="741">
        <v>1</v>
      </c>
      <c r="M708" s="741">
        <v>251</v>
      </c>
      <c r="N708" s="741">
        <v>477</v>
      </c>
      <c r="O708" s="741">
        <v>119727</v>
      </c>
      <c r="P708" s="754">
        <v>1.2015113350125946</v>
      </c>
      <c r="Q708" s="742">
        <v>251</v>
      </c>
    </row>
    <row r="709" spans="1:17" ht="14.4" customHeight="1" x14ac:dyDescent="0.3">
      <c r="A709" s="737" t="s">
        <v>4858</v>
      </c>
      <c r="B709" s="738" t="s">
        <v>4148</v>
      </c>
      <c r="C709" s="738" t="s">
        <v>4144</v>
      </c>
      <c r="D709" s="738" t="s">
        <v>4225</v>
      </c>
      <c r="E709" s="738" t="s">
        <v>4226</v>
      </c>
      <c r="F709" s="741">
        <v>210</v>
      </c>
      <c r="G709" s="741">
        <v>24780</v>
      </c>
      <c r="H709" s="741">
        <v>0.87797619047619047</v>
      </c>
      <c r="I709" s="741">
        <v>118</v>
      </c>
      <c r="J709" s="741">
        <v>224</v>
      </c>
      <c r="K709" s="741">
        <v>28224</v>
      </c>
      <c r="L709" s="741">
        <v>1</v>
      </c>
      <c r="M709" s="741">
        <v>126</v>
      </c>
      <c r="N709" s="741">
        <v>964</v>
      </c>
      <c r="O709" s="741">
        <v>121464</v>
      </c>
      <c r="P709" s="754">
        <v>4.3035714285714288</v>
      </c>
      <c r="Q709" s="742">
        <v>126</v>
      </c>
    </row>
    <row r="710" spans="1:17" ht="14.4" customHeight="1" x14ac:dyDescent="0.3">
      <c r="A710" s="737" t="s">
        <v>4858</v>
      </c>
      <c r="B710" s="738" t="s">
        <v>4148</v>
      </c>
      <c r="C710" s="738" t="s">
        <v>4144</v>
      </c>
      <c r="D710" s="738" t="s">
        <v>4227</v>
      </c>
      <c r="E710" s="738" t="s">
        <v>4228</v>
      </c>
      <c r="F710" s="741"/>
      <c r="G710" s="741"/>
      <c r="H710" s="741"/>
      <c r="I710" s="741"/>
      <c r="J710" s="741">
        <v>4</v>
      </c>
      <c r="K710" s="741">
        <v>1324</v>
      </c>
      <c r="L710" s="741">
        <v>1</v>
      </c>
      <c r="M710" s="741">
        <v>331</v>
      </c>
      <c r="N710" s="741"/>
      <c r="O710" s="741"/>
      <c r="P710" s="754"/>
      <c r="Q710" s="742"/>
    </row>
    <row r="711" spans="1:17" ht="14.4" customHeight="1" x14ac:dyDescent="0.3">
      <c r="A711" s="737" t="s">
        <v>4858</v>
      </c>
      <c r="B711" s="738" t="s">
        <v>4148</v>
      </c>
      <c r="C711" s="738" t="s">
        <v>4144</v>
      </c>
      <c r="D711" s="738" t="s">
        <v>4229</v>
      </c>
      <c r="E711" s="738" t="s">
        <v>4230</v>
      </c>
      <c r="F711" s="741"/>
      <c r="G711" s="741"/>
      <c r="H711" s="741"/>
      <c r="I711" s="741"/>
      <c r="J711" s="741">
        <v>5</v>
      </c>
      <c r="K711" s="741">
        <v>2475</v>
      </c>
      <c r="L711" s="741">
        <v>1</v>
      </c>
      <c r="M711" s="741">
        <v>495</v>
      </c>
      <c r="N711" s="741"/>
      <c r="O711" s="741"/>
      <c r="P711" s="754"/>
      <c r="Q711" s="742"/>
    </row>
    <row r="712" spans="1:17" ht="14.4" customHeight="1" x14ac:dyDescent="0.3">
      <c r="A712" s="737" t="s">
        <v>4858</v>
      </c>
      <c r="B712" s="738" t="s">
        <v>4148</v>
      </c>
      <c r="C712" s="738" t="s">
        <v>4144</v>
      </c>
      <c r="D712" s="738" t="s">
        <v>4286</v>
      </c>
      <c r="E712" s="738" t="s">
        <v>4233</v>
      </c>
      <c r="F712" s="741">
        <v>9</v>
      </c>
      <c r="G712" s="741">
        <v>6120</v>
      </c>
      <c r="H712" s="741"/>
      <c r="I712" s="741">
        <v>680</v>
      </c>
      <c r="J712" s="741"/>
      <c r="K712" s="741"/>
      <c r="L712" s="741"/>
      <c r="M712" s="741"/>
      <c r="N712" s="741">
        <v>2</v>
      </c>
      <c r="O712" s="741">
        <v>1376</v>
      </c>
      <c r="P712" s="754"/>
      <c r="Q712" s="742">
        <v>688</v>
      </c>
    </row>
    <row r="713" spans="1:17" ht="14.4" customHeight="1" x14ac:dyDescent="0.3">
      <c r="A713" s="737" t="s">
        <v>4858</v>
      </c>
      <c r="B713" s="738" t="s">
        <v>4148</v>
      </c>
      <c r="C713" s="738" t="s">
        <v>4144</v>
      </c>
      <c r="D713" s="738" t="s">
        <v>4231</v>
      </c>
      <c r="E713" s="738" t="s">
        <v>4230</v>
      </c>
      <c r="F713" s="741"/>
      <c r="G713" s="741"/>
      <c r="H713" s="741"/>
      <c r="I713" s="741"/>
      <c r="J713" s="741">
        <v>2</v>
      </c>
      <c r="K713" s="741">
        <v>1136</v>
      </c>
      <c r="L713" s="741">
        <v>1</v>
      </c>
      <c r="M713" s="741">
        <v>568</v>
      </c>
      <c r="N713" s="741">
        <v>3</v>
      </c>
      <c r="O713" s="741">
        <v>1704</v>
      </c>
      <c r="P713" s="754">
        <v>1.5</v>
      </c>
      <c r="Q713" s="742">
        <v>568</v>
      </c>
    </row>
    <row r="714" spans="1:17" ht="14.4" customHeight="1" x14ac:dyDescent="0.3">
      <c r="A714" s="737" t="s">
        <v>4858</v>
      </c>
      <c r="B714" s="738" t="s">
        <v>4148</v>
      </c>
      <c r="C714" s="738" t="s">
        <v>4144</v>
      </c>
      <c r="D714" s="738" t="s">
        <v>4232</v>
      </c>
      <c r="E714" s="738" t="s">
        <v>4233</v>
      </c>
      <c r="F714" s="741"/>
      <c r="G714" s="741"/>
      <c r="H714" s="741"/>
      <c r="I714" s="741"/>
      <c r="J714" s="741">
        <v>11</v>
      </c>
      <c r="K714" s="741">
        <v>8371</v>
      </c>
      <c r="L714" s="741">
        <v>1</v>
      </c>
      <c r="M714" s="741">
        <v>761</v>
      </c>
      <c r="N714" s="741">
        <v>1</v>
      </c>
      <c r="O714" s="741">
        <v>761</v>
      </c>
      <c r="P714" s="754">
        <v>9.0909090909090912E-2</v>
      </c>
      <c r="Q714" s="742">
        <v>761</v>
      </c>
    </row>
    <row r="715" spans="1:17" ht="14.4" customHeight="1" x14ac:dyDescent="0.3">
      <c r="A715" s="737" t="s">
        <v>4858</v>
      </c>
      <c r="B715" s="738" t="s">
        <v>4148</v>
      </c>
      <c r="C715" s="738" t="s">
        <v>4144</v>
      </c>
      <c r="D715" s="738" t="s">
        <v>4287</v>
      </c>
      <c r="E715" s="738" t="s">
        <v>4288</v>
      </c>
      <c r="F715" s="741">
        <v>388</v>
      </c>
      <c r="G715" s="741">
        <v>313892</v>
      </c>
      <c r="H715" s="741">
        <v>1.0748768945230904</v>
      </c>
      <c r="I715" s="741">
        <v>809</v>
      </c>
      <c r="J715" s="741">
        <v>357</v>
      </c>
      <c r="K715" s="741">
        <v>292026</v>
      </c>
      <c r="L715" s="741">
        <v>1</v>
      </c>
      <c r="M715" s="741">
        <v>818</v>
      </c>
      <c r="N715" s="741">
        <v>394</v>
      </c>
      <c r="O715" s="741">
        <v>322292</v>
      </c>
      <c r="P715" s="754">
        <v>1.1036414565826331</v>
      </c>
      <c r="Q715" s="742">
        <v>818</v>
      </c>
    </row>
    <row r="716" spans="1:17" ht="14.4" customHeight="1" x14ac:dyDescent="0.3">
      <c r="A716" s="737" t="s">
        <v>4858</v>
      </c>
      <c r="B716" s="738" t="s">
        <v>4148</v>
      </c>
      <c r="C716" s="738" t="s">
        <v>4144</v>
      </c>
      <c r="D716" s="738" t="s">
        <v>4236</v>
      </c>
      <c r="E716" s="738" t="s">
        <v>4237</v>
      </c>
      <c r="F716" s="741">
        <v>79</v>
      </c>
      <c r="G716" s="741">
        <v>16590</v>
      </c>
      <c r="H716" s="741">
        <v>0.82088075210291933</v>
      </c>
      <c r="I716" s="741">
        <v>210</v>
      </c>
      <c r="J716" s="741">
        <v>94</v>
      </c>
      <c r="K716" s="741">
        <v>20210</v>
      </c>
      <c r="L716" s="741">
        <v>1</v>
      </c>
      <c r="M716" s="741">
        <v>215</v>
      </c>
      <c r="N716" s="741">
        <v>92</v>
      </c>
      <c r="O716" s="741">
        <v>19780</v>
      </c>
      <c r="P716" s="754">
        <v>0.97872340425531912</v>
      </c>
      <c r="Q716" s="742">
        <v>215</v>
      </c>
    </row>
    <row r="717" spans="1:17" ht="14.4" customHeight="1" x14ac:dyDescent="0.3">
      <c r="A717" s="737" t="s">
        <v>4858</v>
      </c>
      <c r="B717" s="738" t="s">
        <v>4148</v>
      </c>
      <c r="C717" s="738" t="s">
        <v>4144</v>
      </c>
      <c r="D717" s="738" t="s">
        <v>4201</v>
      </c>
      <c r="E717" s="738" t="s">
        <v>4202</v>
      </c>
      <c r="F717" s="741"/>
      <c r="G717" s="741"/>
      <c r="H717" s="741"/>
      <c r="I717" s="741"/>
      <c r="J717" s="741"/>
      <c r="K717" s="741"/>
      <c r="L717" s="741"/>
      <c r="M717" s="741"/>
      <c r="N717" s="741">
        <v>1</v>
      </c>
      <c r="O717" s="741">
        <v>701</v>
      </c>
      <c r="P717" s="754"/>
      <c r="Q717" s="742">
        <v>701</v>
      </c>
    </row>
    <row r="718" spans="1:17" ht="14.4" customHeight="1" x14ac:dyDescent="0.3">
      <c r="A718" s="737" t="s">
        <v>4858</v>
      </c>
      <c r="B718" s="738" t="s">
        <v>4148</v>
      </c>
      <c r="C718" s="738" t="s">
        <v>4144</v>
      </c>
      <c r="D718" s="738" t="s">
        <v>4203</v>
      </c>
      <c r="E718" s="738" t="s">
        <v>4204</v>
      </c>
      <c r="F718" s="741"/>
      <c r="G718" s="741"/>
      <c r="H718" s="741"/>
      <c r="I718" s="741"/>
      <c r="J718" s="741"/>
      <c r="K718" s="741"/>
      <c r="L718" s="741"/>
      <c r="M718" s="741"/>
      <c r="N718" s="741">
        <v>2</v>
      </c>
      <c r="O718" s="741">
        <v>710</v>
      </c>
      <c r="P718" s="754"/>
      <c r="Q718" s="742">
        <v>355</v>
      </c>
    </row>
    <row r="719" spans="1:17" ht="14.4" customHeight="1" x14ac:dyDescent="0.3">
      <c r="A719" s="737" t="s">
        <v>4858</v>
      </c>
      <c r="B719" s="738" t="s">
        <v>4148</v>
      </c>
      <c r="C719" s="738" t="s">
        <v>4144</v>
      </c>
      <c r="D719" s="738" t="s">
        <v>4238</v>
      </c>
      <c r="E719" s="738" t="s">
        <v>4239</v>
      </c>
      <c r="F719" s="741">
        <v>1039</v>
      </c>
      <c r="G719" s="741">
        <v>88315</v>
      </c>
      <c r="H719" s="741">
        <v>1.2123687281213535</v>
      </c>
      <c r="I719" s="741">
        <v>85</v>
      </c>
      <c r="J719" s="741">
        <v>857</v>
      </c>
      <c r="K719" s="741">
        <v>72845</v>
      </c>
      <c r="L719" s="741">
        <v>1</v>
      </c>
      <c r="M719" s="741">
        <v>85</v>
      </c>
      <c r="N719" s="741">
        <v>1069</v>
      </c>
      <c r="O719" s="741">
        <v>90865</v>
      </c>
      <c r="P719" s="754">
        <v>1.2473745624270711</v>
      </c>
      <c r="Q719" s="742">
        <v>85</v>
      </c>
    </row>
    <row r="720" spans="1:17" ht="14.4" customHeight="1" x14ac:dyDescent="0.3">
      <c r="A720" s="737" t="s">
        <v>4858</v>
      </c>
      <c r="B720" s="738" t="s">
        <v>4148</v>
      </c>
      <c r="C720" s="738" t="s">
        <v>4144</v>
      </c>
      <c r="D720" s="738" t="s">
        <v>4299</v>
      </c>
      <c r="E720" s="738" t="s">
        <v>4300</v>
      </c>
      <c r="F720" s="741">
        <v>2</v>
      </c>
      <c r="G720" s="741">
        <v>1414</v>
      </c>
      <c r="H720" s="741">
        <v>1.9666203059805285</v>
      </c>
      <c r="I720" s="741">
        <v>707</v>
      </c>
      <c r="J720" s="741">
        <v>1</v>
      </c>
      <c r="K720" s="741">
        <v>719</v>
      </c>
      <c r="L720" s="741">
        <v>1</v>
      </c>
      <c r="M720" s="741">
        <v>719</v>
      </c>
      <c r="N720" s="741">
        <v>2</v>
      </c>
      <c r="O720" s="741">
        <v>1440</v>
      </c>
      <c r="P720" s="754">
        <v>2.0027816411682893</v>
      </c>
      <c r="Q720" s="742">
        <v>720</v>
      </c>
    </row>
    <row r="721" spans="1:17" ht="14.4" customHeight="1" x14ac:dyDescent="0.3">
      <c r="A721" s="737" t="s">
        <v>4858</v>
      </c>
      <c r="B721" s="738" t="s">
        <v>4148</v>
      </c>
      <c r="C721" s="738" t="s">
        <v>4144</v>
      </c>
      <c r="D721" s="738" t="s">
        <v>4289</v>
      </c>
      <c r="E721" s="738" t="s">
        <v>4288</v>
      </c>
      <c r="F721" s="741">
        <v>14</v>
      </c>
      <c r="G721" s="741">
        <v>13090</v>
      </c>
      <c r="H721" s="741">
        <v>0.36184210526315791</v>
      </c>
      <c r="I721" s="741">
        <v>935</v>
      </c>
      <c r="J721" s="741">
        <v>38</v>
      </c>
      <c r="K721" s="741">
        <v>36176</v>
      </c>
      <c r="L721" s="741">
        <v>1</v>
      </c>
      <c r="M721" s="741">
        <v>952</v>
      </c>
      <c r="N721" s="741">
        <v>27</v>
      </c>
      <c r="O721" s="741">
        <v>25704</v>
      </c>
      <c r="P721" s="754">
        <v>0.71052631578947367</v>
      </c>
      <c r="Q721" s="742">
        <v>952</v>
      </c>
    </row>
    <row r="722" spans="1:17" ht="14.4" customHeight="1" x14ac:dyDescent="0.3">
      <c r="A722" s="737" t="s">
        <v>4858</v>
      </c>
      <c r="B722" s="738" t="s">
        <v>4148</v>
      </c>
      <c r="C722" s="738" t="s">
        <v>4144</v>
      </c>
      <c r="D722" s="738" t="s">
        <v>4209</v>
      </c>
      <c r="E722" s="738" t="s">
        <v>4210</v>
      </c>
      <c r="F722" s="741"/>
      <c r="G722" s="741"/>
      <c r="H722" s="741"/>
      <c r="I722" s="741"/>
      <c r="J722" s="741">
        <v>8</v>
      </c>
      <c r="K722" s="741">
        <v>960</v>
      </c>
      <c r="L722" s="741">
        <v>1</v>
      </c>
      <c r="M722" s="741">
        <v>120</v>
      </c>
      <c r="N722" s="741"/>
      <c r="O722" s="741"/>
      <c r="P722" s="754"/>
      <c r="Q722" s="742"/>
    </row>
    <row r="723" spans="1:17" ht="14.4" customHeight="1" x14ac:dyDescent="0.3">
      <c r="A723" s="737" t="s">
        <v>4858</v>
      </c>
      <c r="B723" s="738" t="s">
        <v>4148</v>
      </c>
      <c r="C723" s="738" t="s">
        <v>4144</v>
      </c>
      <c r="D723" s="738" t="s">
        <v>4290</v>
      </c>
      <c r="E723" s="738" t="s">
        <v>4288</v>
      </c>
      <c r="F723" s="741">
        <v>604</v>
      </c>
      <c r="G723" s="741">
        <v>445148</v>
      </c>
      <c r="H723" s="741">
        <v>1.3278090976882924</v>
      </c>
      <c r="I723" s="741">
        <v>737</v>
      </c>
      <c r="J723" s="741">
        <v>450</v>
      </c>
      <c r="K723" s="741">
        <v>335250</v>
      </c>
      <c r="L723" s="741">
        <v>1</v>
      </c>
      <c r="M723" s="741">
        <v>745</v>
      </c>
      <c r="N723" s="741">
        <v>640</v>
      </c>
      <c r="O723" s="741">
        <v>476800</v>
      </c>
      <c r="P723" s="754">
        <v>1.4222222222222223</v>
      </c>
      <c r="Q723" s="742">
        <v>745</v>
      </c>
    </row>
    <row r="724" spans="1:17" ht="14.4" customHeight="1" x14ac:dyDescent="0.3">
      <c r="A724" s="737" t="s">
        <v>4858</v>
      </c>
      <c r="B724" s="738" t="s">
        <v>4148</v>
      </c>
      <c r="C724" s="738" t="s">
        <v>4144</v>
      </c>
      <c r="D724" s="738" t="s">
        <v>4313</v>
      </c>
      <c r="E724" s="738" t="s">
        <v>4314</v>
      </c>
      <c r="F724" s="741">
        <v>2</v>
      </c>
      <c r="G724" s="741">
        <v>114</v>
      </c>
      <c r="H724" s="741"/>
      <c r="I724" s="741">
        <v>57</v>
      </c>
      <c r="J724" s="741"/>
      <c r="K724" s="741"/>
      <c r="L724" s="741"/>
      <c r="M724" s="741"/>
      <c r="N724" s="741"/>
      <c r="O724" s="741"/>
      <c r="P724" s="754"/>
      <c r="Q724" s="742"/>
    </row>
    <row r="725" spans="1:17" ht="14.4" customHeight="1" x14ac:dyDescent="0.3">
      <c r="A725" s="737" t="s">
        <v>4858</v>
      </c>
      <c r="B725" s="738" t="s">
        <v>4148</v>
      </c>
      <c r="C725" s="738" t="s">
        <v>4144</v>
      </c>
      <c r="D725" s="738" t="s">
        <v>4291</v>
      </c>
      <c r="E725" s="738" t="s">
        <v>4292</v>
      </c>
      <c r="F725" s="741">
        <v>10</v>
      </c>
      <c r="G725" s="741">
        <v>5270</v>
      </c>
      <c r="H725" s="741">
        <v>1.9410681399631675</v>
      </c>
      <c r="I725" s="741">
        <v>527</v>
      </c>
      <c r="J725" s="741">
        <v>5</v>
      </c>
      <c r="K725" s="741">
        <v>2715</v>
      </c>
      <c r="L725" s="741">
        <v>1</v>
      </c>
      <c r="M725" s="741">
        <v>543</v>
      </c>
      <c r="N725" s="741">
        <v>5</v>
      </c>
      <c r="O725" s="741">
        <v>2715</v>
      </c>
      <c r="P725" s="754">
        <v>1</v>
      </c>
      <c r="Q725" s="742">
        <v>543</v>
      </c>
    </row>
    <row r="726" spans="1:17" ht="14.4" customHeight="1" x14ac:dyDescent="0.3">
      <c r="A726" s="737" t="s">
        <v>4858</v>
      </c>
      <c r="B726" s="738" t="s">
        <v>4148</v>
      </c>
      <c r="C726" s="738" t="s">
        <v>4144</v>
      </c>
      <c r="D726" s="738" t="s">
        <v>4240</v>
      </c>
      <c r="E726" s="738" t="s">
        <v>4241</v>
      </c>
      <c r="F726" s="741">
        <v>1</v>
      </c>
      <c r="G726" s="741">
        <v>299</v>
      </c>
      <c r="H726" s="741"/>
      <c r="I726" s="741">
        <v>299</v>
      </c>
      <c r="J726" s="741"/>
      <c r="K726" s="741"/>
      <c r="L726" s="741"/>
      <c r="M726" s="741"/>
      <c r="N726" s="741"/>
      <c r="O726" s="741"/>
      <c r="P726" s="754"/>
      <c r="Q726" s="742"/>
    </row>
    <row r="727" spans="1:17" ht="14.4" customHeight="1" x14ac:dyDescent="0.3">
      <c r="A727" s="737" t="s">
        <v>4858</v>
      </c>
      <c r="B727" s="738" t="s">
        <v>4148</v>
      </c>
      <c r="C727" s="738" t="s">
        <v>4144</v>
      </c>
      <c r="D727" s="738" t="s">
        <v>4250</v>
      </c>
      <c r="E727" s="738" t="s">
        <v>4237</v>
      </c>
      <c r="F727" s="741">
        <v>154</v>
      </c>
      <c r="G727" s="741">
        <v>26796</v>
      </c>
      <c r="H727" s="741">
        <v>1.2757569986669206</v>
      </c>
      <c r="I727" s="741">
        <v>174</v>
      </c>
      <c r="J727" s="741">
        <v>118</v>
      </c>
      <c r="K727" s="741">
        <v>21004</v>
      </c>
      <c r="L727" s="741">
        <v>1</v>
      </c>
      <c r="M727" s="741">
        <v>178</v>
      </c>
      <c r="N727" s="741">
        <v>162</v>
      </c>
      <c r="O727" s="741">
        <v>28836</v>
      </c>
      <c r="P727" s="754">
        <v>1.3728813559322033</v>
      </c>
      <c r="Q727" s="742">
        <v>178</v>
      </c>
    </row>
    <row r="728" spans="1:17" ht="14.4" customHeight="1" x14ac:dyDescent="0.3">
      <c r="A728" s="737" t="s">
        <v>4858</v>
      </c>
      <c r="B728" s="738" t="s">
        <v>4148</v>
      </c>
      <c r="C728" s="738" t="s">
        <v>4144</v>
      </c>
      <c r="D728" s="738" t="s">
        <v>4242</v>
      </c>
      <c r="E728" s="738" t="s">
        <v>4241</v>
      </c>
      <c r="F728" s="741"/>
      <c r="G728" s="741"/>
      <c r="H728" s="741"/>
      <c r="I728" s="741"/>
      <c r="J728" s="741">
        <v>2</v>
      </c>
      <c r="K728" s="741">
        <v>760</v>
      </c>
      <c r="L728" s="741">
        <v>1</v>
      </c>
      <c r="M728" s="741">
        <v>380</v>
      </c>
      <c r="N728" s="741"/>
      <c r="O728" s="741"/>
      <c r="P728" s="754"/>
      <c r="Q728" s="742"/>
    </row>
    <row r="729" spans="1:17" ht="14.4" customHeight="1" x14ac:dyDescent="0.3">
      <c r="A729" s="737" t="s">
        <v>4858</v>
      </c>
      <c r="B729" s="738" t="s">
        <v>4148</v>
      </c>
      <c r="C729" s="738" t="s">
        <v>4144</v>
      </c>
      <c r="D729" s="738" t="s">
        <v>4293</v>
      </c>
      <c r="E729" s="738" t="s">
        <v>4294</v>
      </c>
      <c r="F729" s="741">
        <v>1</v>
      </c>
      <c r="G729" s="741">
        <v>100</v>
      </c>
      <c r="H729" s="741"/>
      <c r="I729" s="741">
        <v>100</v>
      </c>
      <c r="J729" s="741"/>
      <c r="K729" s="741"/>
      <c r="L729" s="741"/>
      <c r="M729" s="741"/>
      <c r="N729" s="741"/>
      <c r="O729" s="741"/>
      <c r="P729" s="754"/>
      <c r="Q729" s="742"/>
    </row>
    <row r="730" spans="1:17" ht="14.4" customHeight="1" x14ac:dyDescent="0.3">
      <c r="A730" s="737" t="s">
        <v>4858</v>
      </c>
      <c r="B730" s="738" t="s">
        <v>4148</v>
      </c>
      <c r="C730" s="738" t="s">
        <v>4144</v>
      </c>
      <c r="D730" s="738" t="s">
        <v>4251</v>
      </c>
      <c r="E730" s="738" t="s">
        <v>4235</v>
      </c>
      <c r="F730" s="741"/>
      <c r="G730" s="741"/>
      <c r="H730" s="741"/>
      <c r="I730" s="741"/>
      <c r="J730" s="741">
        <v>1</v>
      </c>
      <c r="K730" s="741">
        <v>352</v>
      </c>
      <c r="L730" s="741">
        <v>1</v>
      </c>
      <c r="M730" s="741">
        <v>352</v>
      </c>
      <c r="N730" s="741"/>
      <c r="O730" s="741"/>
      <c r="P730" s="754"/>
      <c r="Q730" s="742"/>
    </row>
    <row r="731" spans="1:17" ht="14.4" customHeight="1" x14ac:dyDescent="0.3">
      <c r="A731" s="737" t="s">
        <v>4858</v>
      </c>
      <c r="B731" s="738" t="s">
        <v>4148</v>
      </c>
      <c r="C731" s="738" t="s">
        <v>4144</v>
      </c>
      <c r="D731" s="738" t="s">
        <v>4316</v>
      </c>
      <c r="E731" s="738" t="s">
        <v>4288</v>
      </c>
      <c r="F731" s="741">
        <v>12</v>
      </c>
      <c r="G731" s="741">
        <v>10356</v>
      </c>
      <c r="H731" s="741"/>
      <c r="I731" s="741">
        <v>863</v>
      </c>
      <c r="J731" s="741"/>
      <c r="K731" s="741"/>
      <c r="L731" s="741"/>
      <c r="M731" s="741"/>
      <c r="N731" s="741"/>
      <c r="O731" s="741"/>
      <c r="P731" s="754"/>
      <c r="Q731" s="742"/>
    </row>
    <row r="732" spans="1:17" ht="14.4" customHeight="1" x14ac:dyDescent="0.3">
      <c r="A732" s="737" t="s">
        <v>4858</v>
      </c>
      <c r="B732" s="738" t="s">
        <v>4148</v>
      </c>
      <c r="C732" s="738" t="s">
        <v>4144</v>
      </c>
      <c r="D732" s="738" t="s">
        <v>4221</v>
      </c>
      <c r="E732" s="738" t="s">
        <v>4222</v>
      </c>
      <c r="F732" s="741"/>
      <c r="G732" s="741"/>
      <c r="H732" s="741"/>
      <c r="I732" s="741"/>
      <c r="J732" s="741"/>
      <c r="K732" s="741"/>
      <c r="L732" s="741"/>
      <c r="M732" s="741"/>
      <c r="N732" s="741">
        <v>1</v>
      </c>
      <c r="O732" s="741">
        <v>177</v>
      </c>
      <c r="P732" s="754"/>
      <c r="Q732" s="742">
        <v>177</v>
      </c>
    </row>
    <row r="733" spans="1:17" ht="14.4" customHeight="1" x14ac:dyDescent="0.3">
      <c r="A733" s="737" t="s">
        <v>4858</v>
      </c>
      <c r="B733" s="738" t="s">
        <v>4148</v>
      </c>
      <c r="C733" s="738" t="s">
        <v>4144</v>
      </c>
      <c r="D733" s="738" t="s">
        <v>4245</v>
      </c>
      <c r="E733" s="738" t="s">
        <v>4228</v>
      </c>
      <c r="F733" s="741"/>
      <c r="G733" s="741"/>
      <c r="H733" s="741"/>
      <c r="I733" s="741"/>
      <c r="J733" s="741"/>
      <c r="K733" s="741"/>
      <c r="L733" s="741"/>
      <c r="M733" s="741"/>
      <c r="N733" s="741">
        <v>4</v>
      </c>
      <c r="O733" s="741">
        <v>1616</v>
      </c>
      <c r="P733" s="754"/>
      <c r="Q733" s="742">
        <v>404</v>
      </c>
    </row>
    <row r="734" spans="1:17" ht="14.4" customHeight="1" x14ac:dyDescent="0.3">
      <c r="A734" s="737" t="s">
        <v>4859</v>
      </c>
      <c r="B734" s="738" t="s">
        <v>4148</v>
      </c>
      <c r="C734" s="738" t="s">
        <v>4178</v>
      </c>
      <c r="D734" s="738" t="s">
        <v>4280</v>
      </c>
      <c r="E734" s="738" t="s">
        <v>4281</v>
      </c>
      <c r="F734" s="741">
        <v>23</v>
      </c>
      <c r="G734" s="741">
        <v>20809.25</v>
      </c>
      <c r="H734" s="741">
        <v>3.2857142857142856</v>
      </c>
      <c r="I734" s="741">
        <v>904.75</v>
      </c>
      <c r="J734" s="741">
        <v>7</v>
      </c>
      <c r="K734" s="741">
        <v>6333.25</v>
      </c>
      <c r="L734" s="741">
        <v>1</v>
      </c>
      <c r="M734" s="741">
        <v>904.75</v>
      </c>
      <c r="N734" s="741">
        <v>4</v>
      </c>
      <c r="O734" s="741">
        <v>3619</v>
      </c>
      <c r="P734" s="754">
        <v>0.5714285714285714</v>
      </c>
      <c r="Q734" s="742">
        <v>904.75</v>
      </c>
    </row>
    <row r="735" spans="1:17" ht="14.4" customHeight="1" x14ac:dyDescent="0.3">
      <c r="A735" s="737" t="s">
        <v>4859</v>
      </c>
      <c r="B735" s="738" t="s">
        <v>4148</v>
      </c>
      <c r="C735" s="738" t="s">
        <v>4144</v>
      </c>
      <c r="D735" s="738" t="s">
        <v>4199</v>
      </c>
      <c r="E735" s="738" t="s">
        <v>4200</v>
      </c>
      <c r="F735" s="741">
        <v>80</v>
      </c>
      <c r="G735" s="741">
        <v>18800</v>
      </c>
      <c r="H735" s="741">
        <v>1.3618254255704454</v>
      </c>
      <c r="I735" s="741">
        <v>235</v>
      </c>
      <c r="J735" s="741">
        <v>55</v>
      </c>
      <c r="K735" s="741">
        <v>13805</v>
      </c>
      <c r="L735" s="741">
        <v>1</v>
      </c>
      <c r="M735" s="741">
        <v>251</v>
      </c>
      <c r="N735" s="741">
        <v>75</v>
      </c>
      <c r="O735" s="741">
        <v>18825</v>
      </c>
      <c r="P735" s="754">
        <v>1.3636363636363635</v>
      </c>
      <c r="Q735" s="742">
        <v>251</v>
      </c>
    </row>
    <row r="736" spans="1:17" ht="14.4" customHeight="1" x14ac:dyDescent="0.3">
      <c r="A736" s="737" t="s">
        <v>4859</v>
      </c>
      <c r="B736" s="738" t="s">
        <v>4148</v>
      </c>
      <c r="C736" s="738" t="s">
        <v>4144</v>
      </c>
      <c r="D736" s="738" t="s">
        <v>4225</v>
      </c>
      <c r="E736" s="738" t="s">
        <v>4226</v>
      </c>
      <c r="F736" s="741">
        <v>97</v>
      </c>
      <c r="G736" s="741">
        <v>11446</v>
      </c>
      <c r="H736" s="741">
        <v>1.1646316646316646</v>
      </c>
      <c r="I736" s="741">
        <v>118</v>
      </c>
      <c r="J736" s="741">
        <v>78</v>
      </c>
      <c r="K736" s="741">
        <v>9828</v>
      </c>
      <c r="L736" s="741">
        <v>1</v>
      </c>
      <c r="M736" s="741">
        <v>126</v>
      </c>
      <c r="N736" s="741">
        <v>91</v>
      </c>
      <c r="O736" s="741">
        <v>11466</v>
      </c>
      <c r="P736" s="754">
        <v>1.1666666666666667</v>
      </c>
      <c r="Q736" s="742">
        <v>126</v>
      </c>
    </row>
    <row r="737" spans="1:17" ht="14.4" customHeight="1" x14ac:dyDescent="0.3">
      <c r="A737" s="737" t="s">
        <v>4859</v>
      </c>
      <c r="B737" s="738" t="s">
        <v>4148</v>
      </c>
      <c r="C737" s="738" t="s">
        <v>4144</v>
      </c>
      <c r="D737" s="738" t="s">
        <v>4229</v>
      </c>
      <c r="E737" s="738" t="s">
        <v>4230</v>
      </c>
      <c r="F737" s="741">
        <v>1</v>
      </c>
      <c r="G737" s="741">
        <v>487</v>
      </c>
      <c r="H737" s="741"/>
      <c r="I737" s="741">
        <v>487</v>
      </c>
      <c r="J737" s="741"/>
      <c r="K737" s="741"/>
      <c r="L737" s="741"/>
      <c r="M737" s="741"/>
      <c r="N737" s="741">
        <v>2</v>
      </c>
      <c r="O737" s="741">
        <v>990</v>
      </c>
      <c r="P737" s="754"/>
      <c r="Q737" s="742">
        <v>495</v>
      </c>
    </row>
    <row r="738" spans="1:17" ht="14.4" customHeight="1" x14ac:dyDescent="0.3">
      <c r="A738" s="737" t="s">
        <v>4859</v>
      </c>
      <c r="B738" s="738" t="s">
        <v>4148</v>
      </c>
      <c r="C738" s="738" t="s">
        <v>4144</v>
      </c>
      <c r="D738" s="738" t="s">
        <v>4286</v>
      </c>
      <c r="E738" s="738" t="s">
        <v>4233</v>
      </c>
      <c r="F738" s="741">
        <v>2</v>
      </c>
      <c r="G738" s="741">
        <v>1360</v>
      </c>
      <c r="H738" s="741"/>
      <c r="I738" s="741">
        <v>680</v>
      </c>
      <c r="J738" s="741"/>
      <c r="K738" s="741"/>
      <c r="L738" s="741"/>
      <c r="M738" s="741"/>
      <c r="N738" s="741"/>
      <c r="O738" s="741"/>
      <c r="P738" s="754"/>
      <c r="Q738" s="742"/>
    </row>
    <row r="739" spans="1:17" ht="14.4" customHeight="1" x14ac:dyDescent="0.3">
      <c r="A739" s="737" t="s">
        <v>4859</v>
      </c>
      <c r="B739" s="738" t="s">
        <v>4148</v>
      </c>
      <c r="C739" s="738" t="s">
        <v>4144</v>
      </c>
      <c r="D739" s="738" t="s">
        <v>4231</v>
      </c>
      <c r="E739" s="738" t="s">
        <v>4230</v>
      </c>
      <c r="F739" s="741"/>
      <c r="G739" s="741"/>
      <c r="H739" s="741"/>
      <c r="I739" s="741"/>
      <c r="J739" s="741"/>
      <c r="K739" s="741"/>
      <c r="L739" s="741"/>
      <c r="M739" s="741"/>
      <c r="N739" s="741">
        <v>4</v>
      </c>
      <c r="O739" s="741">
        <v>2272</v>
      </c>
      <c r="P739" s="754"/>
      <c r="Q739" s="742">
        <v>568</v>
      </c>
    </row>
    <row r="740" spans="1:17" ht="14.4" customHeight="1" x14ac:dyDescent="0.3">
      <c r="A740" s="737" t="s">
        <v>4859</v>
      </c>
      <c r="B740" s="738" t="s">
        <v>4148</v>
      </c>
      <c r="C740" s="738" t="s">
        <v>4144</v>
      </c>
      <c r="D740" s="738" t="s">
        <v>4232</v>
      </c>
      <c r="E740" s="738" t="s">
        <v>4233</v>
      </c>
      <c r="F740" s="741">
        <v>6</v>
      </c>
      <c r="G740" s="741">
        <v>4512</v>
      </c>
      <c r="H740" s="741">
        <v>0.53900370326125913</v>
      </c>
      <c r="I740" s="741">
        <v>752</v>
      </c>
      <c r="J740" s="741">
        <v>11</v>
      </c>
      <c r="K740" s="741">
        <v>8371</v>
      </c>
      <c r="L740" s="741">
        <v>1</v>
      </c>
      <c r="M740" s="741">
        <v>761</v>
      </c>
      <c r="N740" s="741"/>
      <c r="O740" s="741"/>
      <c r="P740" s="754"/>
      <c r="Q740" s="742"/>
    </row>
    <row r="741" spans="1:17" ht="14.4" customHeight="1" x14ac:dyDescent="0.3">
      <c r="A741" s="737" t="s">
        <v>4859</v>
      </c>
      <c r="B741" s="738" t="s">
        <v>4148</v>
      </c>
      <c r="C741" s="738" t="s">
        <v>4144</v>
      </c>
      <c r="D741" s="738" t="s">
        <v>4287</v>
      </c>
      <c r="E741" s="738" t="s">
        <v>4288</v>
      </c>
      <c r="F741" s="741">
        <v>125</v>
      </c>
      <c r="G741" s="741">
        <v>101125</v>
      </c>
      <c r="H741" s="741">
        <v>1.2614764732298787</v>
      </c>
      <c r="I741" s="741">
        <v>809</v>
      </c>
      <c r="J741" s="741">
        <v>98</v>
      </c>
      <c r="K741" s="741">
        <v>80164</v>
      </c>
      <c r="L741" s="741">
        <v>1</v>
      </c>
      <c r="M741" s="741">
        <v>818</v>
      </c>
      <c r="N741" s="741">
        <v>168</v>
      </c>
      <c r="O741" s="741">
        <v>137424</v>
      </c>
      <c r="P741" s="754">
        <v>1.7142857142857142</v>
      </c>
      <c r="Q741" s="742">
        <v>818</v>
      </c>
    </row>
    <row r="742" spans="1:17" ht="14.4" customHeight="1" x14ac:dyDescent="0.3">
      <c r="A742" s="737" t="s">
        <v>4859</v>
      </c>
      <c r="B742" s="738" t="s">
        <v>4148</v>
      </c>
      <c r="C742" s="738" t="s">
        <v>4144</v>
      </c>
      <c r="D742" s="738" t="s">
        <v>4234</v>
      </c>
      <c r="E742" s="738" t="s">
        <v>4235</v>
      </c>
      <c r="F742" s="741"/>
      <c r="G742" s="741"/>
      <c r="H742" s="741"/>
      <c r="I742" s="741"/>
      <c r="J742" s="741"/>
      <c r="K742" s="741"/>
      <c r="L742" s="741"/>
      <c r="M742" s="741"/>
      <c r="N742" s="741">
        <v>1</v>
      </c>
      <c r="O742" s="741">
        <v>462</v>
      </c>
      <c r="P742" s="754"/>
      <c r="Q742" s="742">
        <v>462</v>
      </c>
    </row>
    <row r="743" spans="1:17" ht="14.4" customHeight="1" x14ac:dyDescent="0.3">
      <c r="A743" s="737" t="s">
        <v>4859</v>
      </c>
      <c r="B743" s="738" t="s">
        <v>4148</v>
      </c>
      <c r="C743" s="738" t="s">
        <v>4144</v>
      </c>
      <c r="D743" s="738" t="s">
        <v>4236</v>
      </c>
      <c r="E743" s="738" t="s">
        <v>4237</v>
      </c>
      <c r="F743" s="741">
        <v>52</v>
      </c>
      <c r="G743" s="741">
        <v>10920</v>
      </c>
      <c r="H743" s="741">
        <v>1.8139534883720929</v>
      </c>
      <c r="I743" s="741">
        <v>210</v>
      </c>
      <c r="J743" s="741">
        <v>28</v>
      </c>
      <c r="K743" s="741">
        <v>6020</v>
      </c>
      <c r="L743" s="741">
        <v>1</v>
      </c>
      <c r="M743" s="741">
        <v>215</v>
      </c>
      <c r="N743" s="741">
        <v>42</v>
      </c>
      <c r="O743" s="741">
        <v>9030</v>
      </c>
      <c r="P743" s="754">
        <v>1.5</v>
      </c>
      <c r="Q743" s="742">
        <v>215</v>
      </c>
    </row>
    <row r="744" spans="1:17" ht="14.4" customHeight="1" x14ac:dyDescent="0.3">
      <c r="A744" s="737" t="s">
        <v>4859</v>
      </c>
      <c r="B744" s="738" t="s">
        <v>4148</v>
      </c>
      <c r="C744" s="738" t="s">
        <v>4144</v>
      </c>
      <c r="D744" s="738" t="s">
        <v>4238</v>
      </c>
      <c r="E744" s="738" t="s">
        <v>4239</v>
      </c>
      <c r="F744" s="741">
        <v>243</v>
      </c>
      <c r="G744" s="741">
        <v>20655</v>
      </c>
      <c r="H744" s="741">
        <v>1.4550898203592815</v>
      </c>
      <c r="I744" s="741">
        <v>85</v>
      </c>
      <c r="J744" s="741">
        <v>167</v>
      </c>
      <c r="K744" s="741">
        <v>14195</v>
      </c>
      <c r="L744" s="741">
        <v>1</v>
      </c>
      <c r="M744" s="741">
        <v>85</v>
      </c>
      <c r="N744" s="741">
        <v>200</v>
      </c>
      <c r="O744" s="741">
        <v>17000</v>
      </c>
      <c r="P744" s="754">
        <v>1.1976047904191616</v>
      </c>
      <c r="Q744" s="742">
        <v>85</v>
      </c>
    </row>
    <row r="745" spans="1:17" ht="14.4" customHeight="1" x14ac:dyDescent="0.3">
      <c r="A745" s="737" t="s">
        <v>4859</v>
      </c>
      <c r="B745" s="738" t="s">
        <v>4148</v>
      </c>
      <c r="C745" s="738" t="s">
        <v>4144</v>
      </c>
      <c r="D745" s="738" t="s">
        <v>4289</v>
      </c>
      <c r="E745" s="738" t="s">
        <v>4288</v>
      </c>
      <c r="F745" s="741">
        <v>90</v>
      </c>
      <c r="G745" s="741">
        <v>84150</v>
      </c>
      <c r="H745" s="741">
        <v>3.0480295566502464</v>
      </c>
      <c r="I745" s="741">
        <v>935</v>
      </c>
      <c r="J745" s="741">
        <v>29</v>
      </c>
      <c r="K745" s="741">
        <v>27608</v>
      </c>
      <c r="L745" s="741">
        <v>1</v>
      </c>
      <c r="M745" s="741">
        <v>952</v>
      </c>
      <c r="N745" s="741">
        <v>16</v>
      </c>
      <c r="O745" s="741">
        <v>15232</v>
      </c>
      <c r="P745" s="754">
        <v>0.55172413793103448</v>
      </c>
      <c r="Q745" s="742">
        <v>952</v>
      </c>
    </row>
    <row r="746" spans="1:17" ht="14.4" customHeight="1" x14ac:dyDescent="0.3">
      <c r="A746" s="737" t="s">
        <v>4859</v>
      </c>
      <c r="B746" s="738" t="s">
        <v>4148</v>
      </c>
      <c r="C746" s="738" t="s">
        <v>4144</v>
      </c>
      <c r="D746" s="738" t="s">
        <v>4290</v>
      </c>
      <c r="E746" s="738" t="s">
        <v>4288</v>
      </c>
      <c r="F746" s="741">
        <v>20</v>
      </c>
      <c r="G746" s="741">
        <v>14740</v>
      </c>
      <c r="H746" s="741">
        <v>0.82438478747203581</v>
      </c>
      <c r="I746" s="741">
        <v>737</v>
      </c>
      <c r="J746" s="741">
        <v>24</v>
      </c>
      <c r="K746" s="741">
        <v>17880</v>
      </c>
      <c r="L746" s="741">
        <v>1</v>
      </c>
      <c r="M746" s="741">
        <v>745</v>
      </c>
      <c r="N746" s="741">
        <v>16</v>
      </c>
      <c r="O746" s="741">
        <v>11920</v>
      </c>
      <c r="P746" s="754">
        <v>0.66666666666666663</v>
      </c>
      <c r="Q746" s="742">
        <v>745</v>
      </c>
    </row>
    <row r="747" spans="1:17" ht="14.4" customHeight="1" x14ac:dyDescent="0.3">
      <c r="A747" s="737" t="s">
        <v>4859</v>
      </c>
      <c r="B747" s="738" t="s">
        <v>4148</v>
      </c>
      <c r="C747" s="738" t="s">
        <v>4144</v>
      </c>
      <c r="D747" s="738" t="s">
        <v>4250</v>
      </c>
      <c r="E747" s="738" t="s">
        <v>4237</v>
      </c>
      <c r="F747" s="741">
        <v>4</v>
      </c>
      <c r="G747" s="741">
        <v>696</v>
      </c>
      <c r="H747" s="741">
        <v>0.651685393258427</v>
      </c>
      <c r="I747" s="741">
        <v>174</v>
      </c>
      <c r="J747" s="741">
        <v>6</v>
      </c>
      <c r="K747" s="741">
        <v>1068</v>
      </c>
      <c r="L747" s="741">
        <v>1</v>
      </c>
      <c r="M747" s="741">
        <v>178</v>
      </c>
      <c r="N747" s="741">
        <v>3</v>
      </c>
      <c r="O747" s="741">
        <v>534</v>
      </c>
      <c r="P747" s="754">
        <v>0.5</v>
      </c>
      <c r="Q747" s="742">
        <v>178</v>
      </c>
    </row>
    <row r="748" spans="1:17" ht="14.4" customHeight="1" x14ac:dyDescent="0.3">
      <c r="A748" s="737" t="s">
        <v>4859</v>
      </c>
      <c r="B748" s="738" t="s">
        <v>4148</v>
      </c>
      <c r="C748" s="738" t="s">
        <v>4144</v>
      </c>
      <c r="D748" s="738" t="s">
        <v>4315</v>
      </c>
      <c r="E748" s="738" t="s">
        <v>4288</v>
      </c>
      <c r="F748" s="741"/>
      <c r="G748" s="741"/>
      <c r="H748" s="741"/>
      <c r="I748" s="741"/>
      <c r="J748" s="741">
        <v>3</v>
      </c>
      <c r="K748" s="741">
        <v>3105</v>
      </c>
      <c r="L748" s="741">
        <v>1</v>
      </c>
      <c r="M748" s="741">
        <v>1035</v>
      </c>
      <c r="N748" s="741"/>
      <c r="O748" s="741"/>
      <c r="P748" s="754"/>
      <c r="Q748" s="742"/>
    </row>
    <row r="749" spans="1:17" ht="14.4" customHeight="1" x14ac:dyDescent="0.3">
      <c r="A749" s="737" t="s">
        <v>4860</v>
      </c>
      <c r="B749" s="738" t="s">
        <v>4148</v>
      </c>
      <c r="C749" s="738" t="s">
        <v>4178</v>
      </c>
      <c r="D749" s="738" t="s">
        <v>4303</v>
      </c>
      <c r="E749" s="738" t="s">
        <v>4304</v>
      </c>
      <c r="F749" s="741"/>
      <c r="G749" s="741"/>
      <c r="H749" s="741"/>
      <c r="I749" s="741"/>
      <c r="J749" s="741">
        <v>1</v>
      </c>
      <c r="K749" s="741">
        <v>2310</v>
      </c>
      <c r="L749" s="741">
        <v>1</v>
      </c>
      <c r="M749" s="741">
        <v>2310</v>
      </c>
      <c r="N749" s="741"/>
      <c r="O749" s="741"/>
      <c r="P749" s="754"/>
      <c r="Q749" s="742"/>
    </row>
    <row r="750" spans="1:17" ht="14.4" customHeight="1" x14ac:dyDescent="0.3">
      <c r="A750" s="737" t="s">
        <v>4860</v>
      </c>
      <c r="B750" s="738" t="s">
        <v>4148</v>
      </c>
      <c r="C750" s="738" t="s">
        <v>4178</v>
      </c>
      <c r="D750" s="738" t="s">
        <v>4280</v>
      </c>
      <c r="E750" s="738" t="s">
        <v>4281</v>
      </c>
      <c r="F750" s="741">
        <v>7</v>
      </c>
      <c r="G750" s="741">
        <v>6333.25</v>
      </c>
      <c r="H750" s="741">
        <v>7</v>
      </c>
      <c r="I750" s="741">
        <v>904.75</v>
      </c>
      <c r="J750" s="741">
        <v>1</v>
      </c>
      <c r="K750" s="741">
        <v>904.75</v>
      </c>
      <c r="L750" s="741">
        <v>1</v>
      </c>
      <c r="M750" s="741">
        <v>904.75</v>
      </c>
      <c r="N750" s="741">
        <v>1</v>
      </c>
      <c r="O750" s="741">
        <v>904.75</v>
      </c>
      <c r="P750" s="754">
        <v>1</v>
      </c>
      <c r="Q750" s="742">
        <v>904.75</v>
      </c>
    </row>
    <row r="751" spans="1:17" ht="14.4" customHeight="1" x14ac:dyDescent="0.3">
      <c r="A751" s="737" t="s">
        <v>4860</v>
      </c>
      <c r="B751" s="738" t="s">
        <v>4148</v>
      </c>
      <c r="C751" s="738" t="s">
        <v>4144</v>
      </c>
      <c r="D751" s="738" t="s">
        <v>4199</v>
      </c>
      <c r="E751" s="738" t="s">
        <v>4200</v>
      </c>
      <c r="F751" s="741">
        <v>103</v>
      </c>
      <c r="G751" s="741">
        <v>24205</v>
      </c>
      <c r="H751" s="741">
        <v>0.66506388240142877</v>
      </c>
      <c r="I751" s="741">
        <v>235</v>
      </c>
      <c r="J751" s="741">
        <v>145</v>
      </c>
      <c r="K751" s="741">
        <v>36395</v>
      </c>
      <c r="L751" s="741">
        <v>1</v>
      </c>
      <c r="M751" s="741">
        <v>251</v>
      </c>
      <c r="N751" s="741">
        <v>190</v>
      </c>
      <c r="O751" s="741">
        <v>47690</v>
      </c>
      <c r="P751" s="754">
        <v>1.3103448275862069</v>
      </c>
      <c r="Q751" s="742">
        <v>251</v>
      </c>
    </row>
    <row r="752" spans="1:17" ht="14.4" customHeight="1" x14ac:dyDescent="0.3">
      <c r="A752" s="737" t="s">
        <v>4860</v>
      </c>
      <c r="B752" s="738" t="s">
        <v>4148</v>
      </c>
      <c r="C752" s="738" t="s">
        <v>4144</v>
      </c>
      <c r="D752" s="738" t="s">
        <v>4225</v>
      </c>
      <c r="E752" s="738" t="s">
        <v>4226</v>
      </c>
      <c r="F752" s="741">
        <v>22</v>
      </c>
      <c r="G752" s="741">
        <v>2596</v>
      </c>
      <c r="H752" s="741">
        <v>0.54218880534670011</v>
      </c>
      <c r="I752" s="741">
        <v>118</v>
      </c>
      <c r="J752" s="741">
        <v>38</v>
      </c>
      <c r="K752" s="741">
        <v>4788</v>
      </c>
      <c r="L752" s="741">
        <v>1</v>
      </c>
      <c r="M752" s="741">
        <v>126</v>
      </c>
      <c r="N752" s="741">
        <v>53</v>
      </c>
      <c r="O752" s="741">
        <v>6678</v>
      </c>
      <c r="P752" s="754">
        <v>1.3947368421052631</v>
      </c>
      <c r="Q752" s="742">
        <v>126</v>
      </c>
    </row>
    <row r="753" spans="1:17" ht="14.4" customHeight="1" x14ac:dyDescent="0.3">
      <c r="A753" s="737" t="s">
        <v>4860</v>
      </c>
      <c r="B753" s="738" t="s">
        <v>4148</v>
      </c>
      <c r="C753" s="738" t="s">
        <v>4144</v>
      </c>
      <c r="D753" s="738" t="s">
        <v>4229</v>
      </c>
      <c r="E753" s="738" t="s">
        <v>4230</v>
      </c>
      <c r="F753" s="741">
        <v>2</v>
      </c>
      <c r="G753" s="741">
        <v>974</v>
      </c>
      <c r="H753" s="741"/>
      <c r="I753" s="741">
        <v>487</v>
      </c>
      <c r="J753" s="741"/>
      <c r="K753" s="741"/>
      <c r="L753" s="741"/>
      <c r="M753" s="741"/>
      <c r="N753" s="741">
        <v>1</v>
      </c>
      <c r="O753" s="741">
        <v>495</v>
      </c>
      <c r="P753" s="754"/>
      <c r="Q753" s="742">
        <v>495</v>
      </c>
    </row>
    <row r="754" spans="1:17" ht="14.4" customHeight="1" x14ac:dyDescent="0.3">
      <c r="A754" s="737" t="s">
        <v>4860</v>
      </c>
      <c r="B754" s="738" t="s">
        <v>4148</v>
      </c>
      <c r="C754" s="738" t="s">
        <v>4144</v>
      </c>
      <c r="D754" s="738" t="s">
        <v>4286</v>
      </c>
      <c r="E754" s="738" t="s">
        <v>4233</v>
      </c>
      <c r="F754" s="741">
        <v>4</v>
      </c>
      <c r="G754" s="741">
        <v>2720</v>
      </c>
      <c r="H754" s="741"/>
      <c r="I754" s="741">
        <v>680</v>
      </c>
      <c r="J754" s="741"/>
      <c r="K754" s="741"/>
      <c r="L754" s="741"/>
      <c r="M754" s="741"/>
      <c r="N754" s="741"/>
      <c r="O754" s="741"/>
      <c r="P754" s="754"/>
      <c r="Q754" s="742"/>
    </row>
    <row r="755" spans="1:17" ht="14.4" customHeight="1" x14ac:dyDescent="0.3">
      <c r="A755" s="737" t="s">
        <v>4860</v>
      </c>
      <c r="B755" s="738" t="s">
        <v>4148</v>
      </c>
      <c r="C755" s="738" t="s">
        <v>4144</v>
      </c>
      <c r="D755" s="738" t="s">
        <v>4231</v>
      </c>
      <c r="E755" s="738" t="s">
        <v>4230</v>
      </c>
      <c r="F755" s="741">
        <v>2</v>
      </c>
      <c r="G755" s="741">
        <v>1118</v>
      </c>
      <c r="H755" s="741">
        <v>1.9683098591549295</v>
      </c>
      <c r="I755" s="741">
        <v>559</v>
      </c>
      <c r="J755" s="741">
        <v>1</v>
      </c>
      <c r="K755" s="741">
        <v>568</v>
      </c>
      <c r="L755" s="741">
        <v>1</v>
      </c>
      <c r="M755" s="741">
        <v>568</v>
      </c>
      <c r="N755" s="741">
        <v>10</v>
      </c>
      <c r="O755" s="741">
        <v>5680</v>
      </c>
      <c r="P755" s="754">
        <v>10</v>
      </c>
      <c r="Q755" s="742">
        <v>568</v>
      </c>
    </row>
    <row r="756" spans="1:17" ht="14.4" customHeight="1" x14ac:dyDescent="0.3">
      <c r="A756" s="737" t="s">
        <v>4860</v>
      </c>
      <c r="B756" s="738" t="s">
        <v>4148</v>
      </c>
      <c r="C756" s="738" t="s">
        <v>4144</v>
      </c>
      <c r="D756" s="738" t="s">
        <v>4232</v>
      </c>
      <c r="E756" s="738" t="s">
        <v>4233</v>
      </c>
      <c r="F756" s="741">
        <v>3</v>
      </c>
      <c r="G756" s="741">
        <v>2256</v>
      </c>
      <c r="H756" s="741"/>
      <c r="I756" s="741">
        <v>752</v>
      </c>
      <c r="J756" s="741"/>
      <c r="K756" s="741"/>
      <c r="L756" s="741"/>
      <c r="M756" s="741"/>
      <c r="N756" s="741">
        <v>8</v>
      </c>
      <c r="O756" s="741">
        <v>6088</v>
      </c>
      <c r="P756" s="754"/>
      <c r="Q756" s="742">
        <v>761</v>
      </c>
    </row>
    <row r="757" spans="1:17" ht="14.4" customHeight="1" x14ac:dyDescent="0.3">
      <c r="A757" s="737" t="s">
        <v>4860</v>
      </c>
      <c r="B757" s="738" t="s">
        <v>4148</v>
      </c>
      <c r="C757" s="738" t="s">
        <v>4144</v>
      </c>
      <c r="D757" s="738" t="s">
        <v>4287</v>
      </c>
      <c r="E757" s="738" t="s">
        <v>4288</v>
      </c>
      <c r="F757" s="741">
        <v>31</v>
      </c>
      <c r="G757" s="741">
        <v>25079</v>
      </c>
      <c r="H757" s="741">
        <v>0.197799511002445</v>
      </c>
      <c r="I757" s="741">
        <v>809</v>
      </c>
      <c r="J757" s="741">
        <v>155</v>
      </c>
      <c r="K757" s="741">
        <v>126790</v>
      </c>
      <c r="L757" s="741">
        <v>1</v>
      </c>
      <c r="M757" s="741">
        <v>818</v>
      </c>
      <c r="N757" s="741">
        <v>211</v>
      </c>
      <c r="O757" s="741">
        <v>172598</v>
      </c>
      <c r="P757" s="754">
        <v>1.3612903225806452</v>
      </c>
      <c r="Q757" s="742">
        <v>818</v>
      </c>
    </row>
    <row r="758" spans="1:17" ht="14.4" customHeight="1" x14ac:dyDescent="0.3">
      <c r="A758" s="737" t="s">
        <v>4860</v>
      </c>
      <c r="B758" s="738" t="s">
        <v>4148</v>
      </c>
      <c r="C758" s="738" t="s">
        <v>4144</v>
      </c>
      <c r="D758" s="738" t="s">
        <v>4234</v>
      </c>
      <c r="E758" s="738" t="s">
        <v>4235</v>
      </c>
      <c r="F758" s="741">
        <v>1</v>
      </c>
      <c r="G758" s="741">
        <v>449</v>
      </c>
      <c r="H758" s="741"/>
      <c r="I758" s="741">
        <v>449</v>
      </c>
      <c r="J758" s="741"/>
      <c r="K758" s="741"/>
      <c r="L758" s="741"/>
      <c r="M758" s="741"/>
      <c r="N758" s="741">
        <v>1</v>
      </c>
      <c r="O758" s="741">
        <v>462</v>
      </c>
      <c r="P758" s="754"/>
      <c r="Q758" s="742">
        <v>462</v>
      </c>
    </row>
    <row r="759" spans="1:17" ht="14.4" customHeight="1" x14ac:dyDescent="0.3">
      <c r="A759" s="737" t="s">
        <v>4860</v>
      </c>
      <c r="B759" s="738" t="s">
        <v>4148</v>
      </c>
      <c r="C759" s="738" t="s">
        <v>4144</v>
      </c>
      <c r="D759" s="738" t="s">
        <v>4312</v>
      </c>
      <c r="E759" s="738" t="s">
        <v>4218</v>
      </c>
      <c r="F759" s="741"/>
      <c r="G759" s="741"/>
      <c r="H759" s="741"/>
      <c r="I759" s="741"/>
      <c r="J759" s="741"/>
      <c r="K759" s="741"/>
      <c r="L759" s="741"/>
      <c r="M759" s="741"/>
      <c r="N759" s="741">
        <v>1</v>
      </c>
      <c r="O759" s="741">
        <v>728</v>
      </c>
      <c r="P759" s="754"/>
      <c r="Q759" s="742">
        <v>728</v>
      </c>
    </row>
    <row r="760" spans="1:17" ht="14.4" customHeight="1" x14ac:dyDescent="0.3">
      <c r="A760" s="737" t="s">
        <v>4860</v>
      </c>
      <c r="B760" s="738" t="s">
        <v>4148</v>
      </c>
      <c r="C760" s="738" t="s">
        <v>4144</v>
      </c>
      <c r="D760" s="738" t="s">
        <v>4236</v>
      </c>
      <c r="E760" s="738" t="s">
        <v>4237</v>
      </c>
      <c r="F760" s="741">
        <v>12</v>
      </c>
      <c r="G760" s="741">
        <v>2520</v>
      </c>
      <c r="H760" s="741">
        <v>0.26638477801268501</v>
      </c>
      <c r="I760" s="741">
        <v>210</v>
      </c>
      <c r="J760" s="741">
        <v>44</v>
      </c>
      <c r="K760" s="741">
        <v>9460</v>
      </c>
      <c r="L760" s="741">
        <v>1</v>
      </c>
      <c r="M760" s="741">
        <v>215</v>
      </c>
      <c r="N760" s="741">
        <v>67</v>
      </c>
      <c r="O760" s="741">
        <v>14405</v>
      </c>
      <c r="P760" s="754">
        <v>1.5227272727272727</v>
      </c>
      <c r="Q760" s="742">
        <v>215</v>
      </c>
    </row>
    <row r="761" spans="1:17" ht="14.4" customHeight="1" x14ac:dyDescent="0.3">
      <c r="A761" s="737" t="s">
        <v>4860</v>
      </c>
      <c r="B761" s="738" t="s">
        <v>4148</v>
      </c>
      <c r="C761" s="738" t="s">
        <v>4144</v>
      </c>
      <c r="D761" s="738" t="s">
        <v>4203</v>
      </c>
      <c r="E761" s="738" t="s">
        <v>4204</v>
      </c>
      <c r="F761" s="741">
        <v>3</v>
      </c>
      <c r="G761" s="741">
        <v>993</v>
      </c>
      <c r="H761" s="741">
        <v>0.70127118644067798</v>
      </c>
      <c r="I761" s="741">
        <v>331</v>
      </c>
      <c r="J761" s="741">
        <v>4</v>
      </c>
      <c r="K761" s="741">
        <v>1416</v>
      </c>
      <c r="L761" s="741">
        <v>1</v>
      </c>
      <c r="M761" s="741">
        <v>354</v>
      </c>
      <c r="N761" s="741">
        <v>2</v>
      </c>
      <c r="O761" s="741">
        <v>710</v>
      </c>
      <c r="P761" s="754">
        <v>0.50141242937853103</v>
      </c>
      <c r="Q761" s="742">
        <v>355</v>
      </c>
    </row>
    <row r="762" spans="1:17" ht="14.4" customHeight="1" x14ac:dyDescent="0.3">
      <c r="A762" s="737" t="s">
        <v>4860</v>
      </c>
      <c r="B762" s="738" t="s">
        <v>4148</v>
      </c>
      <c r="C762" s="738" t="s">
        <v>4144</v>
      </c>
      <c r="D762" s="738" t="s">
        <v>4238</v>
      </c>
      <c r="E762" s="738" t="s">
        <v>4239</v>
      </c>
      <c r="F762" s="741">
        <v>21</v>
      </c>
      <c r="G762" s="741">
        <v>1785</v>
      </c>
      <c r="H762" s="741">
        <v>0.55263157894736847</v>
      </c>
      <c r="I762" s="741">
        <v>85</v>
      </c>
      <c r="J762" s="741">
        <v>38</v>
      </c>
      <c r="K762" s="741">
        <v>3230</v>
      </c>
      <c r="L762" s="741">
        <v>1</v>
      </c>
      <c r="M762" s="741">
        <v>85</v>
      </c>
      <c r="N762" s="741">
        <v>82</v>
      </c>
      <c r="O762" s="741">
        <v>6970</v>
      </c>
      <c r="P762" s="754">
        <v>2.1578947368421053</v>
      </c>
      <c r="Q762" s="742">
        <v>85</v>
      </c>
    </row>
    <row r="763" spans="1:17" ht="14.4" customHeight="1" x14ac:dyDescent="0.3">
      <c r="A763" s="737" t="s">
        <v>4860</v>
      </c>
      <c r="B763" s="738" t="s">
        <v>4148</v>
      </c>
      <c r="C763" s="738" t="s">
        <v>4144</v>
      </c>
      <c r="D763" s="738" t="s">
        <v>4299</v>
      </c>
      <c r="E763" s="738" t="s">
        <v>4300</v>
      </c>
      <c r="F763" s="741"/>
      <c r="G763" s="741"/>
      <c r="H763" s="741"/>
      <c r="I763" s="741"/>
      <c r="J763" s="741">
        <v>1</v>
      </c>
      <c r="K763" s="741">
        <v>719</v>
      </c>
      <c r="L763" s="741">
        <v>1</v>
      </c>
      <c r="M763" s="741">
        <v>719</v>
      </c>
      <c r="N763" s="741">
        <v>2</v>
      </c>
      <c r="O763" s="741">
        <v>1440</v>
      </c>
      <c r="P763" s="754">
        <v>2.0027816411682893</v>
      </c>
      <c r="Q763" s="742">
        <v>720</v>
      </c>
    </row>
    <row r="764" spans="1:17" ht="14.4" customHeight="1" x14ac:dyDescent="0.3">
      <c r="A764" s="737" t="s">
        <v>4860</v>
      </c>
      <c r="B764" s="738" t="s">
        <v>4148</v>
      </c>
      <c r="C764" s="738" t="s">
        <v>4144</v>
      </c>
      <c r="D764" s="738" t="s">
        <v>4289</v>
      </c>
      <c r="E764" s="738" t="s">
        <v>4288</v>
      </c>
      <c r="F764" s="741">
        <v>16</v>
      </c>
      <c r="G764" s="741">
        <v>14960</v>
      </c>
      <c r="H764" s="741">
        <v>2.2448979591836733</v>
      </c>
      <c r="I764" s="741">
        <v>935</v>
      </c>
      <c r="J764" s="741">
        <v>7</v>
      </c>
      <c r="K764" s="741">
        <v>6664</v>
      </c>
      <c r="L764" s="741">
        <v>1</v>
      </c>
      <c r="M764" s="741">
        <v>952</v>
      </c>
      <c r="N764" s="741">
        <v>3</v>
      </c>
      <c r="O764" s="741">
        <v>2856</v>
      </c>
      <c r="P764" s="754">
        <v>0.42857142857142855</v>
      </c>
      <c r="Q764" s="742">
        <v>952</v>
      </c>
    </row>
    <row r="765" spans="1:17" ht="14.4" customHeight="1" x14ac:dyDescent="0.3">
      <c r="A765" s="737" t="s">
        <v>4860</v>
      </c>
      <c r="B765" s="738" t="s">
        <v>4148</v>
      </c>
      <c r="C765" s="738" t="s">
        <v>4144</v>
      </c>
      <c r="D765" s="738" t="s">
        <v>4209</v>
      </c>
      <c r="E765" s="738" t="s">
        <v>4210</v>
      </c>
      <c r="F765" s="741"/>
      <c r="G765" s="741"/>
      <c r="H765" s="741"/>
      <c r="I765" s="741"/>
      <c r="J765" s="741"/>
      <c r="K765" s="741"/>
      <c r="L765" s="741"/>
      <c r="M765" s="741"/>
      <c r="N765" s="741">
        <v>3</v>
      </c>
      <c r="O765" s="741">
        <v>360</v>
      </c>
      <c r="P765" s="754"/>
      <c r="Q765" s="742">
        <v>120</v>
      </c>
    </row>
    <row r="766" spans="1:17" ht="14.4" customHeight="1" x14ac:dyDescent="0.3">
      <c r="A766" s="737" t="s">
        <v>4860</v>
      </c>
      <c r="B766" s="738" t="s">
        <v>4148</v>
      </c>
      <c r="C766" s="738" t="s">
        <v>4144</v>
      </c>
      <c r="D766" s="738" t="s">
        <v>4290</v>
      </c>
      <c r="E766" s="738" t="s">
        <v>4288</v>
      </c>
      <c r="F766" s="741">
        <v>38</v>
      </c>
      <c r="G766" s="741">
        <v>28006</v>
      </c>
      <c r="H766" s="741">
        <v>1.9785234899328858</v>
      </c>
      <c r="I766" s="741">
        <v>737</v>
      </c>
      <c r="J766" s="741">
        <v>19</v>
      </c>
      <c r="K766" s="741">
        <v>14155</v>
      </c>
      <c r="L766" s="741">
        <v>1</v>
      </c>
      <c r="M766" s="741">
        <v>745</v>
      </c>
      <c r="N766" s="741"/>
      <c r="O766" s="741"/>
      <c r="P766" s="754"/>
      <c r="Q766" s="742"/>
    </row>
    <row r="767" spans="1:17" ht="14.4" customHeight="1" x14ac:dyDescent="0.3">
      <c r="A767" s="737" t="s">
        <v>4860</v>
      </c>
      <c r="B767" s="738" t="s">
        <v>4148</v>
      </c>
      <c r="C767" s="738" t="s">
        <v>4144</v>
      </c>
      <c r="D767" s="738" t="s">
        <v>4291</v>
      </c>
      <c r="E767" s="738" t="s">
        <v>4292</v>
      </c>
      <c r="F767" s="741"/>
      <c r="G767" s="741"/>
      <c r="H767" s="741"/>
      <c r="I767" s="741"/>
      <c r="J767" s="741"/>
      <c r="K767" s="741"/>
      <c r="L767" s="741"/>
      <c r="M767" s="741"/>
      <c r="N767" s="741">
        <v>9</v>
      </c>
      <c r="O767" s="741">
        <v>4887</v>
      </c>
      <c r="P767" s="754"/>
      <c r="Q767" s="742">
        <v>543</v>
      </c>
    </row>
    <row r="768" spans="1:17" ht="14.4" customHeight="1" x14ac:dyDescent="0.3">
      <c r="A768" s="737" t="s">
        <v>4860</v>
      </c>
      <c r="B768" s="738" t="s">
        <v>4148</v>
      </c>
      <c r="C768" s="738" t="s">
        <v>4144</v>
      </c>
      <c r="D768" s="738" t="s">
        <v>4240</v>
      </c>
      <c r="E768" s="738" t="s">
        <v>4241</v>
      </c>
      <c r="F768" s="741"/>
      <c r="G768" s="741"/>
      <c r="H768" s="741"/>
      <c r="I768" s="741"/>
      <c r="J768" s="741">
        <v>2</v>
      </c>
      <c r="K768" s="741">
        <v>614</v>
      </c>
      <c r="L768" s="741">
        <v>1</v>
      </c>
      <c r="M768" s="741">
        <v>307</v>
      </c>
      <c r="N768" s="741"/>
      <c r="O768" s="741"/>
      <c r="P768" s="754"/>
      <c r="Q768" s="742"/>
    </row>
    <row r="769" spans="1:17" ht="14.4" customHeight="1" x14ac:dyDescent="0.3">
      <c r="A769" s="737" t="s">
        <v>4860</v>
      </c>
      <c r="B769" s="738" t="s">
        <v>4148</v>
      </c>
      <c r="C769" s="738" t="s">
        <v>4144</v>
      </c>
      <c r="D769" s="738" t="s">
        <v>4250</v>
      </c>
      <c r="E769" s="738" t="s">
        <v>4237</v>
      </c>
      <c r="F769" s="741">
        <v>7</v>
      </c>
      <c r="G769" s="741">
        <v>1218</v>
      </c>
      <c r="H769" s="741">
        <v>1.7106741573033708</v>
      </c>
      <c r="I769" s="741">
        <v>174</v>
      </c>
      <c r="J769" s="741">
        <v>4</v>
      </c>
      <c r="K769" s="741">
        <v>712</v>
      </c>
      <c r="L769" s="741">
        <v>1</v>
      </c>
      <c r="M769" s="741">
        <v>178</v>
      </c>
      <c r="N769" s="741"/>
      <c r="O769" s="741"/>
      <c r="P769" s="754"/>
      <c r="Q769" s="742"/>
    </row>
    <row r="770" spans="1:17" ht="14.4" customHeight="1" x14ac:dyDescent="0.3">
      <c r="A770" s="737" t="s">
        <v>4860</v>
      </c>
      <c r="B770" s="738" t="s">
        <v>4148</v>
      </c>
      <c r="C770" s="738" t="s">
        <v>4144</v>
      </c>
      <c r="D770" s="738" t="s">
        <v>4242</v>
      </c>
      <c r="E770" s="738" t="s">
        <v>4241</v>
      </c>
      <c r="F770" s="741"/>
      <c r="G770" s="741"/>
      <c r="H770" s="741"/>
      <c r="I770" s="741"/>
      <c r="J770" s="741">
        <v>5</v>
      </c>
      <c r="K770" s="741">
        <v>1900</v>
      </c>
      <c r="L770" s="741">
        <v>1</v>
      </c>
      <c r="M770" s="741">
        <v>380</v>
      </c>
      <c r="N770" s="741">
        <v>11</v>
      </c>
      <c r="O770" s="741">
        <v>4180</v>
      </c>
      <c r="P770" s="754">
        <v>2.2000000000000002</v>
      </c>
      <c r="Q770" s="742">
        <v>380</v>
      </c>
    </row>
    <row r="771" spans="1:17" ht="14.4" customHeight="1" x14ac:dyDescent="0.3">
      <c r="A771" s="737" t="s">
        <v>4860</v>
      </c>
      <c r="B771" s="738" t="s">
        <v>4148</v>
      </c>
      <c r="C771" s="738" t="s">
        <v>4144</v>
      </c>
      <c r="D771" s="738" t="s">
        <v>4251</v>
      </c>
      <c r="E771" s="738" t="s">
        <v>4235</v>
      </c>
      <c r="F771" s="741">
        <v>1</v>
      </c>
      <c r="G771" s="741">
        <v>340</v>
      </c>
      <c r="H771" s="741"/>
      <c r="I771" s="741">
        <v>340</v>
      </c>
      <c r="J771" s="741"/>
      <c r="K771" s="741"/>
      <c r="L771" s="741"/>
      <c r="M771" s="741"/>
      <c r="N771" s="741"/>
      <c r="O771" s="741"/>
      <c r="P771" s="754"/>
      <c r="Q771" s="742"/>
    </row>
    <row r="772" spans="1:17" ht="14.4" customHeight="1" x14ac:dyDescent="0.3">
      <c r="A772" s="737" t="s">
        <v>4860</v>
      </c>
      <c r="B772" s="738" t="s">
        <v>4148</v>
      </c>
      <c r="C772" s="738" t="s">
        <v>4144</v>
      </c>
      <c r="D772" s="738" t="s">
        <v>4316</v>
      </c>
      <c r="E772" s="738" t="s">
        <v>4288</v>
      </c>
      <c r="F772" s="741">
        <v>8</v>
      </c>
      <c r="G772" s="741">
        <v>6904</v>
      </c>
      <c r="H772" s="741"/>
      <c r="I772" s="741">
        <v>863</v>
      </c>
      <c r="J772" s="741"/>
      <c r="K772" s="741"/>
      <c r="L772" s="741"/>
      <c r="M772" s="741"/>
      <c r="N772" s="741"/>
      <c r="O772" s="741"/>
      <c r="P772" s="754"/>
      <c r="Q772" s="742"/>
    </row>
    <row r="773" spans="1:17" ht="14.4" customHeight="1" x14ac:dyDescent="0.3">
      <c r="A773" s="737" t="s">
        <v>4860</v>
      </c>
      <c r="B773" s="738" t="s">
        <v>4148</v>
      </c>
      <c r="C773" s="738" t="s">
        <v>4144</v>
      </c>
      <c r="D773" s="738" t="s">
        <v>4320</v>
      </c>
      <c r="E773" s="738" t="s">
        <v>4318</v>
      </c>
      <c r="F773" s="741"/>
      <c r="G773" s="741"/>
      <c r="H773" s="741"/>
      <c r="I773" s="741"/>
      <c r="J773" s="741"/>
      <c r="K773" s="741"/>
      <c r="L773" s="741"/>
      <c r="M773" s="741"/>
      <c r="N773" s="741">
        <v>5</v>
      </c>
      <c r="O773" s="741">
        <v>3020</v>
      </c>
      <c r="P773" s="754"/>
      <c r="Q773" s="742">
        <v>604</v>
      </c>
    </row>
    <row r="774" spans="1:17" ht="14.4" customHeight="1" x14ac:dyDescent="0.3">
      <c r="A774" s="737" t="s">
        <v>4860</v>
      </c>
      <c r="B774" s="738" t="s">
        <v>4148</v>
      </c>
      <c r="C774" s="738" t="s">
        <v>4144</v>
      </c>
      <c r="D774" s="738" t="s">
        <v>4221</v>
      </c>
      <c r="E774" s="738" t="s">
        <v>4222</v>
      </c>
      <c r="F774" s="741"/>
      <c r="G774" s="741"/>
      <c r="H774" s="741"/>
      <c r="I774" s="741"/>
      <c r="J774" s="741">
        <v>2</v>
      </c>
      <c r="K774" s="741">
        <v>354</v>
      </c>
      <c r="L774" s="741">
        <v>1</v>
      </c>
      <c r="M774" s="741">
        <v>177</v>
      </c>
      <c r="N774" s="741"/>
      <c r="O774" s="741"/>
      <c r="P774" s="754"/>
      <c r="Q774" s="742"/>
    </row>
    <row r="775" spans="1:17" ht="14.4" customHeight="1" x14ac:dyDescent="0.3">
      <c r="A775" s="737" t="s">
        <v>4860</v>
      </c>
      <c r="B775" s="738" t="s">
        <v>4148</v>
      </c>
      <c r="C775" s="738" t="s">
        <v>4144</v>
      </c>
      <c r="D775" s="738" t="s">
        <v>4295</v>
      </c>
      <c r="E775" s="738" t="s">
        <v>4296</v>
      </c>
      <c r="F775" s="741">
        <v>1</v>
      </c>
      <c r="G775" s="741">
        <v>611</v>
      </c>
      <c r="H775" s="741"/>
      <c r="I775" s="741">
        <v>611</v>
      </c>
      <c r="J775" s="741"/>
      <c r="K775" s="741"/>
      <c r="L775" s="741"/>
      <c r="M775" s="741"/>
      <c r="N775" s="741"/>
      <c r="O775" s="741"/>
      <c r="P775" s="754"/>
      <c r="Q775" s="742"/>
    </row>
    <row r="776" spans="1:17" ht="14.4" customHeight="1" x14ac:dyDescent="0.3">
      <c r="A776" s="737" t="s">
        <v>4860</v>
      </c>
      <c r="B776" s="738" t="s">
        <v>4148</v>
      </c>
      <c r="C776" s="738" t="s">
        <v>4144</v>
      </c>
      <c r="D776" s="738" t="s">
        <v>4297</v>
      </c>
      <c r="E776" s="738" t="s">
        <v>4296</v>
      </c>
      <c r="F776" s="741">
        <v>2</v>
      </c>
      <c r="G776" s="741">
        <v>1050</v>
      </c>
      <c r="H776" s="741"/>
      <c r="I776" s="741">
        <v>525</v>
      </c>
      <c r="J776" s="741"/>
      <c r="K776" s="741"/>
      <c r="L776" s="741"/>
      <c r="M776" s="741"/>
      <c r="N776" s="741"/>
      <c r="O776" s="741"/>
      <c r="P776" s="754"/>
      <c r="Q776" s="742"/>
    </row>
    <row r="777" spans="1:17" ht="14.4" customHeight="1" x14ac:dyDescent="0.3">
      <c r="A777" s="737" t="s">
        <v>4861</v>
      </c>
      <c r="B777" s="738" t="s">
        <v>4148</v>
      </c>
      <c r="C777" s="738" t="s">
        <v>4178</v>
      </c>
      <c r="D777" s="738" t="s">
        <v>4280</v>
      </c>
      <c r="E777" s="738" t="s">
        <v>4281</v>
      </c>
      <c r="F777" s="741">
        <v>3</v>
      </c>
      <c r="G777" s="741">
        <v>2714.25</v>
      </c>
      <c r="H777" s="741">
        <v>0.33333333333333331</v>
      </c>
      <c r="I777" s="741">
        <v>904.75</v>
      </c>
      <c r="J777" s="741">
        <v>9</v>
      </c>
      <c r="K777" s="741">
        <v>8142.75</v>
      </c>
      <c r="L777" s="741">
        <v>1</v>
      </c>
      <c r="M777" s="741">
        <v>904.75</v>
      </c>
      <c r="N777" s="741">
        <v>3</v>
      </c>
      <c r="O777" s="741">
        <v>2714.25</v>
      </c>
      <c r="P777" s="754">
        <v>0.33333333333333331</v>
      </c>
      <c r="Q777" s="742">
        <v>904.75</v>
      </c>
    </row>
    <row r="778" spans="1:17" ht="14.4" customHeight="1" x14ac:dyDescent="0.3">
      <c r="A778" s="737" t="s">
        <v>4861</v>
      </c>
      <c r="B778" s="738" t="s">
        <v>4148</v>
      </c>
      <c r="C778" s="738" t="s">
        <v>4178</v>
      </c>
      <c r="D778" s="738" t="s">
        <v>4183</v>
      </c>
      <c r="E778" s="738" t="s">
        <v>4184</v>
      </c>
      <c r="F778" s="741"/>
      <c r="G778" s="741"/>
      <c r="H778" s="741"/>
      <c r="I778" s="741"/>
      <c r="J778" s="741">
        <v>1</v>
      </c>
      <c r="K778" s="741">
        <v>242.64</v>
      </c>
      <c r="L778" s="741">
        <v>1</v>
      </c>
      <c r="M778" s="741">
        <v>242.64</v>
      </c>
      <c r="N778" s="741"/>
      <c r="O778" s="741"/>
      <c r="P778" s="754"/>
      <c r="Q778" s="742"/>
    </row>
    <row r="779" spans="1:17" ht="14.4" customHeight="1" x14ac:dyDescent="0.3">
      <c r="A779" s="737" t="s">
        <v>4861</v>
      </c>
      <c r="B779" s="738" t="s">
        <v>4148</v>
      </c>
      <c r="C779" s="738" t="s">
        <v>4178</v>
      </c>
      <c r="D779" s="738" t="s">
        <v>4187</v>
      </c>
      <c r="E779" s="738" t="s">
        <v>4186</v>
      </c>
      <c r="F779" s="741"/>
      <c r="G779" s="741"/>
      <c r="H779" s="741"/>
      <c r="I779" s="741"/>
      <c r="J779" s="741"/>
      <c r="K779" s="741"/>
      <c r="L779" s="741"/>
      <c r="M779" s="741"/>
      <c r="N779" s="741">
        <v>4</v>
      </c>
      <c r="O779" s="741">
        <v>1796</v>
      </c>
      <c r="P779" s="754"/>
      <c r="Q779" s="742">
        <v>449</v>
      </c>
    </row>
    <row r="780" spans="1:17" ht="14.4" customHeight="1" x14ac:dyDescent="0.3">
      <c r="A780" s="737" t="s">
        <v>4861</v>
      </c>
      <c r="B780" s="738" t="s">
        <v>4148</v>
      </c>
      <c r="C780" s="738" t="s">
        <v>4144</v>
      </c>
      <c r="D780" s="738" t="s">
        <v>4282</v>
      </c>
      <c r="E780" s="738" t="s">
        <v>4283</v>
      </c>
      <c r="F780" s="741"/>
      <c r="G780" s="741"/>
      <c r="H780" s="741"/>
      <c r="I780" s="741"/>
      <c r="J780" s="741">
        <v>2</v>
      </c>
      <c r="K780" s="741">
        <v>390</v>
      </c>
      <c r="L780" s="741">
        <v>1</v>
      </c>
      <c r="M780" s="741">
        <v>195</v>
      </c>
      <c r="N780" s="741"/>
      <c r="O780" s="741"/>
      <c r="P780" s="754"/>
      <c r="Q780" s="742"/>
    </row>
    <row r="781" spans="1:17" ht="14.4" customHeight="1" x14ac:dyDescent="0.3">
      <c r="A781" s="737" t="s">
        <v>4861</v>
      </c>
      <c r="B781" s="738" t="s">
        <v>4148</v>
      </c>
      <c r="C781" s="738" t="s">
        <v>4144</v>
      </c>
      <c r="D781" s="738" t="s">
        <v>4284</v>
      </c>
      <c r="E781" s="738" t="s">
        <v>4285</v>
      </c>
      <c r="F781" s="741"/>
      <c r="G781" s="741"/>
      <c r="H781" s="741"/>
      <c r="I781" s="741"/>
      <c r="J781" s="741">
        <v>1</v>
      </c>
      <c r="K781" s="741">
        <v>1158</v>
      </c>
      <c r="L781" s="741">
        <v>1</v>
      </c>
      <c r="M781" s="741">
        <v>1158</v>
      </c>
      <c r="N781" s="741"/>
      <c r="O781" s="741"/>
      <c r="P781" s="754"/>
      <c r="Q781" s="742"/>
    </row>
    <row r="782" spans="1:17" ht="14.4" customHeight="1" x14ac:dyDescent="0.3">
      <c r="A782" s="737" t="s">
        <v>4861</v>
      </c>
      <c r="B782" s="738" t="s">
        <v>4148</v>
      </c>
      <c r="C782" s="738" t="s">
        <v>4144</v>
      </c>
      <c r="D782" s="738" t="s">
        <v>4199</v>
      </c>
      <c r="E782" s="738" t="s">
        <v>4200</v>
      </c>
      <c r="F782" s="741">
        <v>61</v>
      </c>
      <c r="G782" s="741">
        <v>14335</v>
      </c>
      <c r="H782" s="741">
        <v>0.67190063276306533</v>
      </c>
      <c r="I782" s="741">
        <v>235</v>
      </c>
      <c r="J782" s="741">
        <v>85</v>
      </c>
      <c r="K782" s="741">
        <v>21335</v>
      </c>
      <c r="L782" s="741">
        <v>1</v>
      </c>
      <c r="M782" s="741">
        <v>251</v>
      </c>
      <c r="N782" s="741">
        <v>75</v>
      </c>
      <c r="O782" s="741">
        <v>18825</v>
      </c>
      <c r="P782" s="754">
        <v>0.88235294117647056</v>
      </c>
      <c r="Q782" s="742">
        <v>251</v>
      </c>
    </row>
    <row r="783" spans="1:17" ht="14.4" customHeight="1" x14ac:dyDescent="0.3">
      <c r="A783" s="737" t="s">
        <v>4861</v>
      </c>
      <c r="B783" s="738" t="s">
        <v>4148</v>
      </c>
      <c r="C783" s="738" t="s">
        <v>4144</v>
      </c>
      <c r="D783" s="738" t="s">
        <v>4225</v>
      </c>
      <c r="E783" s="738" t="s">
        <v>4226</v>
      </c>
      <c r="F783" s="741">
        <v>11</v>
      </c>
      <c r="G783" s="741">
        <v>1298</v>
      </c>
      <c r="H783" s="741">
        <v>0.490551776266062</v>
      </c>
      <c r="I783" s="741">
        <v>118</v>
      </c>
      <c r="J783" s="741">
        <v>21</v>
      </c>
      <c r="K783" s="741">
        <v>2646</v>
      </c>
      <c r="L783" s="741">
        <v>1</v>
      </c>
      <c r="M783" s="741">
        <v>126</v>
      </c>
      <c r="N783" s="741">
        <v>9</v>
      </c>
      <c r="O783" s="741">
        <v>1134</v>
      </c>
      <c r="P783" s="754">
        <v>0.42857142857142855</v>
      </c>
      <c r="Q783" s="742">
        <v>126</v>
      </c>
    </row>
    <row r="784" spans="1:17" ht="14.4" customHeight="1" x14ac:dyDescent="0.3">
      <c r="A784" s="737" t="s">
        <v>4861</v>
      </c>
      <c r="B784" s="738" t="s">
        <v>4148</v>
      </c>
      <c r="C784" s="738" t="s">
        <v>4144</v>
      </c>
      <c r="D784" s="738" t="s">
        <v>4227</v>
      </c>
      <c r="E784" s="738" t="s">
        <v>4228</v>
      </c>
      <c r="F784" s="741">
        <v>3</v>
      </c>
      <c r="G784" s="741">
        <v>969</v>
      </c>
      <c r="H784" s="741"/>
      <c r="I784" s="741">
        <v>323</v>
      </c>
      <c r="J784" s="741"/>
      <c r="K784" s="741"/>
      <c r="L784" s="741"/>
      <c r="M784" s="741"/>
      <c r="N784" s="741"/>
      <c r="O784" s="741"/>
      <c r="P784" s="754"/>
      <c r="Q784" s="742"/>
    </row>
    <row r="785" spans="1:17" ht="14.4" customHeight="1" x14ac:dyDescent="0.3">
      <c r="A785" s="737" t="s">
        <v>4861</v>
      </c>
      <c r="B785" s="738" t="s">
        <v>4148</v>
      </c>
      <c r="C785" s="738" t="s">
        <v>4144</v>
      </c>
      <c r="D785" s="738" t="s">
        <v>4231</v>
      </c>
      <c r="E785" s="738" t="s">
        <v>4230</v>
      </c>
      <c r="F785" s="741">
        <v>12</v>
      </c>
      <c r="G785" s="741">
        <v>6708</v>
      </c>
      <c r="H785" s="741">
        <v>1.0736235595390524</v>
      </c>
      <c r="I785" s="741">
        <v>559</v>
      </c>
      <c r="J785" s="741">
        <v>11</v>
      </c>
      <c r="K785" s="741">
        <v>6248</v>
      </c>
      <c r="L785" s="741">
        <v>1</v>
      </c>
      <c r="M785" s="741">
        <v>568</v>
      </c>
      <c r="N785" s="741">
        <v>4</v>
      </c>
      <c r="O785" s="741">
        <v>2272</v>
      </c>
      <c r="P785" s="754">
        <v>0.36363636363636365</v>
      </c>
      <c r="Q785" s="742">
        <v>568</v>
      </c>
    </row>
    <row r="786" spans="1:17" ht="14.4" customHeight="1" x14ac:dyDescent="0.3">
      <c r="A786" s="737" t="s">
        <v>4861</v>
      </c>
      <c r="B786" s="738" t="s">
        <v>4148</v>
      </c>
      <c r="C786" s="738" t="s">
        <v>4144</v>
      </c>
      <c r="D786" s="738" t="s">
        <v>4287</v>
      </c>
      <c r="E786" s="738" t="s">
        <v>4288</v>
      </c>
      <c r="F786" s="741">
        <v>22</v>
      </c>
      <c r="G786" s="741">
        <v>17798</v>
      </c>
      <c r="H786" s="741">
        <v>0.46293502575040318</v>
      </c>
      <c r="I786" s="741">
        <v>809</v>
      </c>
      <c r="J786" s="741">
        <v>47</v>
      </c>
      <c r="K786" s="741">
        <v>38446</v>
      </c>
      <c r="L786" s="741">
        <v>1</v>
      </c>
      <c r="M786" s="741">
        <v>818</v>
      </c>
      <c r="N786" s="741">
        <v>64</v>
      </c>
      <c r="O786" s="741">
        <v>52352</v>
      </c>
      <c r="P786" s="754">
        <v>1.3617021276595744</v>
      </c>
      <c r="Q786" s="742">
        <v>818</v>
      </c>
    </row>
    <row r="787" spans="1:17" ht="14.4" customHeight="1" x14ac:dyDescent="0.3">
      <c r="A787" s="737" t="s">
        <v>4861</v>
      </c>
      <c r="B787" s="738" t="s">
        <v>4148</v>
      </c>
      <c r="C787" s="738" t="s">
        <v>4144</v>
      </c>
      <c r="D787" s="738" t="s">
        <v>4234</v>
      </c>
      <c r="E787" s="738" t="s">
        <v>4235</v>
      </c>
      <c r="F787" s="741">
        <v>11</v>
      </c>
      <c r="G787" s="741">
        <v>4939</v>
      </c>
      <c r="H787" s="741">
        <v>1.069047619047619</v>
      </c>
      <c r="I787" s="741">
        <v>449</v>
      </c>
      <c r="J787" s="741">
        <v>10</v>
      </c>
      <c r="K787" s="741">
        <v>4620</v>
      </c>
      <c r="L787" s="741">
        <v>1</v>
      </c>
      <c r="M787" s="741">
        <v>462</v>
      </c>
      <c r="N787" s="741">
        <v>7</v>
      </c>
      <c r="O787" s="741">
        <v>3234</v>
      </c>
      <c r="P787" s="754">
        <v>0.7</v>
      </c>
      <c r="Q787" s="742">
        <v>462</v>
      </c>
    </row>
    <row r="788" spans="1:17" ht="14.4" customHeight="1" x14ac:dyDescent="0.3">
      <c r="A788" s="737" t="s">
        <v>4861</v>
      </c>
      <c r="B788" s="738" t="s">
        <v>4148</v>
      </c>
      <c r="C788" s="738" t="s">
        <v>4144</v>
      </c>
      <c r="D788" s="738" t="s">
        <v>4236</v>
      </c>
      <c r="E788" s="738" t="s">
        <v>4237</v>
      </c>
      <c r="F788" s="741">
        <v>5</v>
      </c>
      <c r="G788" s="741">
        <v>1050</v>
      </c>
      <c r="H788" s="741">
        <v>0.34883720930232559</v>
      </c>
      <c r="I788" s="741">
        <v>210</v>
      </c>
      <c r="J788" s="741">
        <v>14</v>
      </c>
      <c r="K788" s="741">
        <v>3010</v>
      </c>
      <c r="L788" s="741">
        <v>1</v>
      </c>
      <c r="M788" s="741">
        <v>215</v>
      </c>
      <c r="N788" s="741">
        <v>11</v>
      </c>
      <c r="O788" s="741">
        <v>2365</v>
      </c>
      <c r="P788" s="754">
        <v>0.7857142857142857</v>
      </c>
      <c r="Q788" s="742">
        <v>215</v>
      </c>
    </row>
    <row r="789" spans="1:17" ht="14.4" customHeight="1" x14ac:dyDescent="0.3">
      <c r="A789" s="737" t="s">
        <v>4861</v>
      </c>
      <c r="B789" s="738" t="s">
        <v>4148</v>
      </c>
      <c r="C789" s="738" t="s">
        <v>4144</v>
      </c>
      <c r="D789" s="738" t="s">
        <v>4203</v>
      </c>
      <c r="E789" s="738" t="s">
        <v>4204</v>
      </c>
      <c r="F789" s="741">
        <v>4</v>
      </c>
      <c r="G789" s="741">
        <v>1324</v>
      </c>
      <c r="H789" s="741">
        <v>0.4675141242937853</v>
      </c>
      <c r="I789" s="741">
        <v>331</v>
      </c>
      <c r="J789" s="741">
        <v>8</v>
      </c>
      <c r="K789" s="741">
        <v>2832</v>
      </c>
      <c r="L789" s="741">
        <v>1</v>
      </c>
      <c r="M789" s="741">
        <v>354</v>
      </c>
      <c r="N789" s="741">
        <v>13</v>
      </c>
      <c r="O789" s="741">
        <v>4615</v>
      </c>
      <c r="P789" s="754">
        <v>1.629590395480226</v>
      </c>
      <c r="Q789" s="742">
        <v>355</v>
      </c>
    </row>
    <row r="790" spans="1:17" ht="14.4" customHeight="1" x14ac:dyDescent="0.3">
      <c r="A790" s="737" t="s">
        <v>4861</v>
      </c>
      <c r="B790" s="738" t="s">
        <v>4148</v>
      </c>
      <c r="C790" s="738" t="s">
        <v>4144</v>
      </c>
      <c r="D790" s="738" t="s">
        <v>4238</v>
      </c>
      <c r="E790" s="738" t="s">
        <v>4239</v>
      </c>
      <c r="F790" s="741">
        <v>50</v>
      </c>
      <c r="G790" s="741">
        <v>4250</v>
      </c>
      <c r="H790" s="741">
        <v>0.4065040650406504</v>
      </c>
      <c r="I790" s="741">
        <v>85</v>
      </c>
      <c r="J790" s="741">
        <v>123</v>
      </c>
      <c r="K790" s="741">
        <v>10455</v>
      </c>
      <c r="L790" s="741">
        <v>1</v>
      </c>
      <c r="M790" s="741">
        <v>85</v>
      </c>
      <c r="N790" s="741">
        <v>96</v>
      </c>
      <c r="O790" s="741">
        <v>8160</v>
      </c>
      <c r="P790" s="754">
        <v>0.78048780487804881</v>
      </c>
      <c r="Q790" s="742">
        <v>85</v>
      </c>
    </row>
    <row r="791" spans="1:17" ht="14.4" customHeight="1" x14ac:dyDescent="0.3">
      <c r="A791" s="737" t="s">
        <v>4861</v>
      </c>
      <c r="B791" s="738" t="s">
        <v>4148</v>
      </c>
      <c r="C791" s="738" t="s">
        <v>4144</v>
      </c>
      <c r="D791" s="738" t="s">
        <v>4299</v>
      </c>
      <c r="E791" s="738" t="s">
        <v>4300</v>
      </c>
      <c r="F791" s="741"/>
      <c r="G791" s="741"/>
      <c r="H791" s="741"/>
      <c r="I791" s="741"/>
      <c r="J791" s="741">
        <v>1</v>
      </c>
      <c r="K791" s="741">
        <v>719</v>
      </c>
      <c r="L791" s="741">
        <v>1</v>
      </c>
      <c r="M791" s="741">
        <v>719</v>
      </c>
      <c r="N791" s="741">
        <v>1</v>
      </c>
      <c r="O791" s="741">
        <v>720</v>
      </c>
      <c r="P791" s="754">
        <v>1.0013908205841446</v>
      </c>
      <c r="Q791" s="742">
        <v>720</v>
      </c>
    </row>
    <row r="792" spans="1:17" ht="14.4" customHeight="1" x14ac:dyDescent="0.3">
      <c r="A792" s="737" t="s">
        <v>4861</v>
      </c>
      <c r="B792" s="738" t="s">
        <v>4148</v>
      </c>
      <c r="C792" s="738" t="s">
        <v>4144</v>
      </c>
      <c r="D792" s="738" t="s">
        <v>4289</v>
      </c>
      <c r="E792" s="738" t="s">
        <v>4288</v>
      </c>
      <c r="F792" s="741">
        <v>14</v>
      </c>
      <c r="G792" s="741">
        <v>13090</v>
      </c>
      <c r="H792" s="741">
        <v>0.24553571428571427</v>
      </c>
      <c r="I792" s="741">
        <v>935</v>
      </c>
      <c r="J792" s="741">
        <v>56</v>
      </c>
      <c r="K792" s="741">
        <v>53312</v>
      </c>
      <c r="L792" s="741">
        <v>1</v>
      </c>
      <c r="M792" s="741">
        <v>952</v>
      </c>
      <c r="N792" s="741">
        <v>31</v>
      </c>
      <c r="O792" s="741">
        <v>29512</v>
      </c>
      <c r="P792" s="754">
        <v>0.5535714285714286</v>
      </c>
      <c r="Q792" s="742">
        <v>952</v>
      </c>
    </row>
    <row r="793" spans="1:17" ht="14.4" customHeight="1" x14ac:dyDescent="0.3">
      <c r="A793" s="737" t="s">
        <v>4861</v>
      </c>
      <c r="B793" s="738" t="s">
        <v>4148</v>
      </c>
      <c r="C793" s="738" t="s">
        <v>4144</v>
      </c>
      <c r="D793" s="738" t="s">
        <v>4209</v>
      </c>
      <c r="E793" s="738" t="s">
        <v>4210</v>
      </c>
      <c r="F793" s="741">
        <v>46</v>
      </c>
      <c r="G793" s="741">
        <v>5244</v>
      </c>
      <c r="H793" s="741">
        <v>0.97111111111111115</v>
      </c>
      <c r="I793" s="741">
        <v>114</v>
      </c>
      <c r="J793" s="741">
        <v>45</v>
      </c>
      <c r="K793" s="741">
        <v>5400</v>
      </c>
      <c r="L793" s="741">
        <v>1</v>
      </c>
      <c r="M793" s="741">
        <v>120</v>
      </c>
      <c r="N793" s="741">
        <v>95</v>
      </c>
      <c r="O793" s="741">
        <v>11400</v>
      </c>
      <c r="P793" s="754">
        <v>2.1111111111111112</v>
      </c>
      <c r="Q793" s="742">
        <v>120</v>
      </c>
    </row>
    <row r="794" spans="1:17" ht="14.4" customHeight="1" x14ac:dyDescent="0.3">
      <c r="A794" s="737" t="s">
        <v>4861</v>
      </c>
      <c r="B794" s="738" t="s">
        <v>4148</v>
      </c>
      <c r="C794" s="738" t="s">
        <v>4144</v>
      </c>
      <c r="D794" s="738" t="s">
        <v>4290</v>
      </c>
      <c r="E794" s="738" t="s">
        <v>4288</v>
      </c>
      <c r="F794" s="741">
        <v>7</v>
      </c>
      <c r="G794" s="741">
        <v>5159</v>
      </c>
      <c r="H794" s="741">
        <v>0.46165548098434006</v>
      </c>
      <c r="I794" s="741">
        <v>737</v>
      </c>
      <c r="J794" s="741">
        <v>15</v>
      </c>
      <c r="K794" s="741">
        <v>11175</v>
      </c>
      <c r="L794" s="741">
        <v>1</v>
      </c>
      <c r="M794" s="741">
        <v>745</v>
      </c>
      <c r="N794" s="741">
        <v>8</v>
      </c>
      <c r="O794" s="741">
        <v>5960</v>
      </c>
      <c r="P794" s="754">
        <v>0.53333333333333333</v>
      </c>
      <c r="Q794" s="742">
        <v>745</v>
      </c>
    </row>
    <row r="795" spans="1:17" ht="14.4" customHeight="1" x14ac:dyDescent="0.3">
      <c r="A795" s="737" t="s">
        <v>4861</v>
      </c>
      <c r="B795" s="738" t="s">
        <v>4148</v>
      </c>
      <c r="C795" s="738" t="s">
        <v>4144</v>
      </c>
      <c r="D795" s="738" t="s">
        <v>4291</v>
      </c>
      <c r="E795" s="738" t="s">
        <v>4292</v>
      </c>
      <c r="F795" s="741">
        <v>16</v>
      </c>
      <c r="G795" s="741">
        <v>8432</v>
      </c>
      <c r="H795" s="741">
        <v>0.4313484755473706</v>
      </c>
      <c r="I795" s="741">
        <v>527</v>
      </c>
      <c r="J795" s="741">
        <v>36</v>
      </c>
      <c r="K795" s="741">
        <v>19548</v>
      </c>
      <c r="L795" s="741">
        <v>1</v>
      </c>
      <c r="M795" s="741">
        <v>543</v>
      </c>
      <c r="N795" s="741">
        <v>35</v>
      </c>
      <c r="O795" s="741">
        <v>19005</v>
      </c>
      <c r="P795" s="754">
        <v>0.97222222222222221</v>
      </c>
      <c r="Q795" s="742">
        <v>543</v>
      </c>
    </row>
    <row r="796" spans="1:17" ht="14.4" customHeight="1" x14ac:dyDescent="0.3">
      <c r="A796" s="737" t="s">
        <v>4861</v>
      </c>
      <c r="B796" s="738" t="s">
        <v>4148</v>
      </c>
      <c r="C796" s="738" t="s">
        <v>4144</v>
      </c>
      <c r="D796" s="738" t="s">
        <v>4240</v>
      </c>
      <c r="E796" s="738" t="s">
        <v>4241</v>
      </c>
      <c r="F796" s="741"/>
      <c r="G796" s="741"/>
      <c r="H796" s="741"/>
      <c r="I796" s="741"/>
      <c r="J796" s="741">
        <v>10</v>
      </c>
      <c r="K796" s="741">
        <v>3070</v>
      </c>
      <c r="L796" s="741">
        <v>1</v>
      </c>
      <c r="M796" s="741">
        <v>307</v>
      </c>
      <c r="N796" s="741"/>
      <c r="O796" s="741"/>
      <c r="P796" s="754"/>
      <c r="Q796" s="742"/>
    </row>
    <row r="797" spans="1:17" ht="14.4" customHeight="1" x14ac:dyDescent="0.3">
      <c r="A797" s="737" t="s">
        <v>4861</v>
      </c>
      <c r="B797" s="738" t="s">
        <v>4148</v>
      </c>
      <c r="C797" s="738" t="s">
        <v>4144</v>
      </c>
      <c r="D797" s="738" t="s">
        <v>4250</v>
      </c>
      <c r="E797" s="738" t="s">
        <v>4237</v>
      </c>
      <c r="F797" s="741">
        <v>3</v>
      </c>
      <c r="G797" s="741">
        <v>522</v>
      </c>
      <c r="H797" s="741">
        <v>0.97752808988764039</v>
      </c>
      <c r="I797" s="741">
        <v>174</v>
      </c>
      <c r="J797" s="741">
        <v>3</v>
      </c>
      <c r="K797" s="741">
        <v>534</v>
      </c>
      <c r="L797" s="741">
        <v>1</v>
      </c>
      <c r="M797" s="741">
        <v>178</v>
      </c>
      <c r="N797" s="741">
        <v>1</v>
      </c>
      <c r="O797" s="741">
        <v>178</v>
      </c>
      <c r="P797" s="754">
        <v>0.33333333333333331</v>
      </c>
      <c r="Q797" s="742">
        <v>178</v>
      </c>
    </row>
    <row r="798" spans="1:17" ht="14.4" customHeight="1" x14ac:dyDescent="0.3">
      <c r="A798" s="737" t="s">
        <v>4861</v>
      </c>
      <c r="B798" s="738" t="s">
        <v>4148</v>
      </c>
      <c r="C798" s="738" t="s">
        <v>4144</v>
      </c>
      <c r="D798" s="738" t="s">
        <v>4242</v>
      </c>
      <c r="E798" s="738" t="s">
        <v>4241</v>
      </c>
      <c r="F798" s="741">
        <v>7</v>
      </c>
      <c r="G798" s="741">
        <v>2597</v>
      </c>
      <c r="H798" s="741">
        <v>0.52570850202429154</v>
      </c>
      <c r="I798" s="741">
        <v>371</v>
      </c>
      <c r="J798" s="741">
        <v>13</v>
      </c>
      <c r="K798" s="741">
        <v>4940</v>
      </c>
      <c r="L798" s="741">
        <v>1</v>
      </c>
      <c r="M798" s="741">
        <v>380</v>
      </c>
      <c r="N798" s="741">
        <v>11</v>
      </c>
      <c r="O798" s="741">
        <v>4180</v>
      </c>
      <c r="P798" s="754">
        <v>0.84615384615384615</v>
      </c>
      <c r="Q798" s="742">
        <v>380</v>
      </c>
    </row>
    <row r="799" spans="1:17" ht="14.4" customHeight="1" x14ac:dyDescent="0.3">
      <c r="A799" s="737" t="s">
        <v>4861</v>
      </c>
      <c r="B799" s="738" t="s">
        <v>4148</v>
      </c>
      <c r="C799" s="738" t="s">
        <v>4144</v>
      </c>
      <c r="D799" s="738" t="s">
        <v>4217</v>
      </c>
      <c r="E799" s="738" t="s">
        <v>4218</v>
      </c>
      <c r="F799" s="741">
        <v>1</v>
      </c>
      <c r="G799" s="741">
        <v>606</v>
      </c>
      <c r="H799" s="741">
        <v>0.32686084142394822</v>
      </c>
      <c r="I799" s="741">
        <v>606</v>
      </c>
      <c r="J799" s="741">
        <v>3</v>
      </c>
      <c r="K799" s="741">
        <v>1854</v>
      </c>
      <c r="L799" s="741">
        <v>1</v>
      </c>
      <c r="M799" s="741">
        <v>618</v>
      </c>
      <c r="N799" s="741">
        <v>4</v>
      </c>
      <c r="O799" s="741">
        <v>2476</v>
      </c>
      <c r="P799" s="754">
        <v>1.3354908306364617</v>
      </c>
      <c r="Q799" s="742">
        <v>619</v>
      </c>
    </row>
    <row r="800" spans="1:17" ht="14.4" customHeight="1" x14ac:dyDescent="0.3">
      <c r="A800" s="737" t="s">
        <v>4861</v>
      </c>
      <c r="B800" s="738" t="s">
        <v>4148</v>
      </c>
      <c r="C800" s="738" t="s">
        <v>4144</v>
      </c>
      <c r="D800" s="738" t="s">
        <v>4293</v>
      </c>
      <c r="E800" s="738" t="s">
        <v>4294</v>
      </c>
      <c r="F800" s="741">
        <v>1</v>
      </c>
      <c r="G800" s="741">
        <v>100</v>
      </c>
      <c r="H800" s="741"/>
      <c r="I800" s="741">
        <v>100</v>
      </c>
      <c r="J800" s="741"/>
      <c r="K800" s="741"/>
      <c r="L800" s="741"/>
      <c r="M800" s="741"/>
      <c r="N800" s="741"/>
      <c r="O800" s="741"/>
      <c r="P800" s="754"/>
      <c r="Q800" s="742"/>
    </row>
    <row r="801" spans="1:17" ht="14.4" customHeight="1" x14ac:dyDescent="0.3">
      <c r="A801" s="737" t="s">
        <v>4861</v>
      </c>
      <c r="B801" s="738" t="s">
        <v>4148</v>
      </c>
      <c r="C801" s="738" t="s">
        <v>4144</v>
      </c>
      <c r="D801" s="738" t="s">
        <v>4245</v>
      </c>
      <c r="E801" s="738" t="s">
        <v>4228</v>
      </c>
      <c r="F801" s="741">
        <v>2</v>
      </c>
      <c r="G801" s="741">
        <v>790</v>
      </c>
      <c r="H801" s="741">
        <v>0.65181518151815176</v>
      </c>
      <c r="I801" s="741">
        <v>395</v>
      </c>
      <c r="J801" s="741">
        <v>3</v>
      </c>
      <c r="K801" s="741">
        <v>1212</v>
      </c>
      <c r="L801" s="741">
        <v>1</v>
      </c>
      <c r="M801" s="741">
        <v>404</v>
      </c>
      <c r="N801" s="741"/>
      <c r="O801" s="741"/>
      <c r="P801" s="754"/>
      <c r="Q801" s="742"/>
    </row>
    <row r="802" spans="1:17" ht="14.4" customHeight="1" x14ac:dyDescent="0.3">
      <c r="A802" s="737" t="s">
        <v>4861</v>
      </c>
      <c r="B802" s="738" t="s">
        <v>4148</v>
      </c>
      <c r="C802" s="738" t="s">
        <v>4144</v>
      </c>
      <c r="D802" s="738" t="s">
        <v>4223</v>
      </c>
      <c r="E802" s="738" t="s">
        <v>4224</v>
      </c>
      <c r="F802" s="741">
        <v>1</v>
      </c>
      <c r="G802" s="741">
        <v>1260</v>
      </c>
      <c r="H802" s="741"/>
      <c r="I802" s="741">
        <v>1260</v>
      </c>
      <c r="J802" s="741"/>
      <c r="K802" s="741"/>
      <c r="L802" s="741"/>
      <c r="M802" s="741"/>
      <c r="N802" s="741">
        <v>1</v>
      </c>
      <c r="O802" s="741">
        <v>1296</v>
      </c>
      <c r="P802" s="754"/>
      <c r="Q802" s="742">
        <v>1296</v>
      </c>
    </row>
    <row r="803" spans="1:17" ht="14.4" customHeight="1" x14ac:dyDescent="0.3">
      <c r="A803" s="737" t="s">
        <v>4862</v>
      </c>
      <c r="B803" s="738" t="s">
        <v>4148</v>
      </c>
      <c r="C803" s="738" t="s">
        <v>4144</v>
      </c>
      <c r="D803" s="738" t="s">
        <v>4199</v>
      </c>
      <c r="E803" s="738" t="s">
        <v>4200</v>
      </c>
      <c r="F803" s="741">
        <v>32</v>
      </c>
      <c r="G803" s="741">
        <v>7520</v>
      </c>
      <c r="H803" s="741">
        <v>1.1984063745019919</v>
      </c>
      <c r="I803" s="741">
        <v>235</v>
      </c>
      <c r="J803" s="741">
        <v>25</v>
      </c>
      <c r="K803" s="741">
        <v>6275</v>
      </c>
      <c r="L803" s="741">
        <v>1</v>
      </c>
      <c r="M803" s="741">
        <v>251</v>
      </c>
      <c r="N803" s="741">
        <v>19</v>
      </c>
      <c r="O803" s="741">
        <v>4769</v>
      </c>
      <c r="P803" s="754">
        <v>0.76</v>
      </c>
      <c r="Q803" s="742">
        <v>251</v>
      </c>
    </row>
    <row r="804" spans="1:17" ht="14.4" customHeight="1" x14ac:dyDescent="0.3">
      <c r="A804" s="737" t="s">
        <v>4862</v>
      </c>
      <c r="B804" s="738" t="s">
        <v>4148</v>
      </c>
      <c r="C804" s="738" t="s">
        <v>4144</v>
      </c>
      <c r="D804" s="738" t="s">
        <v>4225</v>
      </c>
      <c r="E804" s="738" t="s">
        <v>4226</v>
      </c>
      <c r="F804" s="741">
        <v>29</v>
      </c>
      <c r="G804" s="741">
        <v>3422</v>
      </c>
      <c r="H804" s="741">
        <v>1.357936507936508</v>
      </c>
      <c r="I804" s="741">
        <v>118</v>
      </c>
      <c r="J804" s="741">
        <v>20</v>
      </c>
      <c r="K804" s="741">
        <v>2520</v>
      </c>
      <c r="L804" s="741">
        <v>1</v>
      </c>
      <c r="M804" s="741">
        <v>126</v>
      </c>
      <c r="N804" s="741">
        <v>28</v>
      </c>
      <c r="O804" s="741">
        <v>3528</v>
      </c>
      <c r="P804" s="754">
        <v>1.4</v>
      </c>
      <c r="Q804" s="742">
        <v>126</v>
      </c>
    </row>
    <row r="805" spans="1:17" ht="14.4" customHeight="1" x14ac:dyDescent="0.3">
      <c r="A805" s="737" t="s">
        <v>4862</v>
      </c>
      <c r="B805" s="738" t="s">
        <v>4148</v>
      </c>
      <c r="C805" s="738" t="s">
        <v>4144</v>
      </c>
      <c r="D805" s="738" t="s">
        <v>4287</v>
      </c>
      <c r="E805" s="738" t="s">
        <v>4288</v>
      </c>
      <c r="F805" s="741">
        <v>8</v>
      </c>
      <c r="G805" s="741">
        <v>6472</v>
      </c>
      <c r="H805" s="741">
        <v>2.6373268133659331</v>
      </c>
      <c r="I805" s="741">
        <v>809</v>
      </c>
      <c r="J805" s="741">
        <v>3</v>
      </c>
      <c r="K805" s="741">
        <v>2454</v>
      </c>
      <c r="L805" s="741">
        <v>1</v>
      </c>
      <c r="M805" s="741">
        <v>818</v>
      </c>
      <c r="N805" s="741">
        <v>5</v>
      </c>
      <c r="O805" s="741">
        <v>4090</v>
      </c>
      <c r="P805" s="754">
        <v>1.6666666666666667</v>
      </c>
      <c r="Q805" s="742">
        <v>818</v>
      </c>
    </row>
    <row r="806" spans="1:17" ht="14.4" customHeight="1" x14ac:dyDescent="0.3">
      <c r="A806" s="737" t="s">
        <v>4862</v>
      </c>
      <c r="B806" s="738" t="s">
        <v>4148</v>
      </c>
      <c r="C806" s="738" t="s">
        <v>4144</v>
      </c>
      <c r="D806" s="738" t="s">
        <v>4236</v>
      </c>
      <c r="E806" s="738" t="s">
        <v>4237</v>
      </c>
      <c r="F806" s="741">
        <v>2</v>
      </c>
      <c r="G806" s="741">
        <v>420</v>
      </c>
      <c r="H806" s="741">
        <v>1.9534883720930232</v>
      </c>
      <c r="I806" s="741">
        <v>210</v>
      </c>
      <c r="J806" s="741">
        <v>1</v>
      </c>
      <c r="K806" s="741">
        <v>215</v>
      </c>
      <c r="L806" s="741">
        <v>1</v>
      </c>
      <c r="M806" s="741">
        <v>215</v>
      </c>
      <c r="N806" s="741">
        <v>2</v>
      </c>
      <c r="O806" s="741">
        <v>430</v>
      </c>
      <c r="P806" s="754">
        <v>2</v>
      </c>
      <c r="Q806" s="742">
        <v>215</v>
      </c>
    </row>
    <row r="807" spans="1:17" ht="14.4" customHeight="1" x14ac:dyDescent="0.3">
      <c r="A807" s="737" t="s">
        <v>4862</v>
      </c>
      <c r="B807" s="738" t="s">
        <v>4148</v>
      </c>
      <c r="C807" s="738" t="s">
        <v>4144</v>
      </c>
      <c r="D807" s="738" t="s">
        <v>4238</v>
      </c>
      <c r="E807" s="738" t="s">
        <v>4239</v>
      </c>
      <c r="F807" s="741">
        <v>8</v>
      </c>
      <c r="G807" s="741">
        <v>680</v>
      </c>
      <c r="H807" s="741">
        <v>2.6666666666666665</v>
      </c>
      <c r="I807" s="741">
        <v>85</v>
      </c>
      <c r="J807" s="741">
        <v>3</v>
      </c>
      <c r="K807" s="741">
        <v>255</v>
      </c>
      <c r="L807" s="741">
        <v>1</v>
      </c>
      <c r="M807" s="741">
        <v>85</v>
      </c>
      <c r="N807" s="741">
        <v>5</v>
      </c>
      <c r="O807" s="741">
        <v>425</v>
      </c>
      <c r="P807" s="754">
        <v>1.6666666666666667</v>
      </c>
      <c r="Q807" s="742">
        <v>85</v>
      </c>
    </row>
    <row r="808" spans="1:17" ht="14.4" customHeight="1" x14ac:dyDescent="0.3">
      <c r="A808" s="737" t="s">
        <v>4862</v>
      </c>
      <c r="B808" s="738" t="s">
        <v>4148</v>
      </c>
      <c r="C808" s="738" t="s">
        <v>4144</v>
      </c>
      <c r="D808" s="738" t="s">
        <v>4299</v>
      </c>
      <c r="E808" s="738" t="s">
        <v>4300</v>
      </c>
      <c r="F808" s="741">
        <v>1</v>
      </c>
      <c r="G808" s="741">
        <v>707</v>
      </c>
      <c r="H808" s="741"/>
      <c r="I808" s="741">
        <v>707</v>
      </c>
      <c r="J808" s="741"/>
      <c r="K808" s="741"/>
      <c r="L808" s="741"/>
      <c r="M808" s="741"/>
      <c r="N808" s="741"/>
      <c r="O808" s="741"/>
      <c r="P808" s="754"/>
      <c r="Q808" s="742"/>
    </row>
    <row r="809" spans="1:17" ht="14.4" customHeight="1" x14ac:dyDescent="0.3">
      <c r="A809" s="737" t="s">
        <v>4862</v>
      </c>
      <c r="B809" s="738" t="s">
        <v>4148</v>
      </c>
      <c r="C809" s="738" t="s">
        <v>4144</v>
      </c>
      <c r="D809" s="738" t="s">
        <v>4240</v>
      </c>
      <c r="E809" s="738" t="s">
        <v>4241</v>
      </c>
      <c r="F809" s="741">
        <v>22</v>
      </c>
      <c r="G809" s="741">
        <v>6578</v>
      </c>
      <c r="H809" s="741">
        <v>1.1277215840905195</v>
      </c>
      <c r="I809" s="741">
        <v>299</v>
      </c>
      <c r="J809" s="741">
        <v>19</v>
      </c>
      <c r="K809" s="741">
        <v>5833</v>
      </c>
      <c r="L809" s="741">
        <v>1</v>
      </c>
      <c r="M809" s="741">
        <v>307</v>
      </c>
      <c r="N809" s="741">
        <v>13</v>
      </c>
      <c r="O809" s="741">
        <v>3991</v>
      </c>
      <c r="P809" s="754">
        <v>0.68421052631578949</v>
      </c>
      <c r="Q809" s="742">
        <v>307</v>
      </c>
    </row>
    <row r="810" spans="1:17" ht="14.4" customHeight="1" x14ac:dyDescent="0.3">
      <c r="A810" s="737" t="s">
        <v>4863</v>
      </c>
      <c r="B810" s="738" t="s">
        <v>4148</v>
      </c>
      <c r="C810" s="738" t="s">
        <v>4144</v>
      </c>
      <c r="D810" s="738" t="s">
        <v>4193</v>
      </c>
      <c r="E810" s="738" t="s">
        <v>4194</v>
      </c>
      <c r="F810" s="741"/>
      <c r="G810" s="741"/>
      <c r="H810" s="741"/>
      <c r="I810" s="741"/>
      <c r="J810" s="741"/>
      <c r="K810" s="741"/>
      <c r="L810" s="741"/>
      <c r="M810" s="741"/>
      <c r="N810" s="741">
        <v>1</v>
      </c>
      <c r="O810" s="741">
        <v>37</v>
      </c>
      <c r="P810" s="754"/>
      <c r="Q810" s="742">
        <v>37</v>
      </c>
    </row>
    <row r="811" spans="1:17" ht="14.4" customHeight="1" x14ac:dyDescent="0.3">
      <c r="A811" s="737" t="s">
        <v>4863</v>
      </c>
      <c r="B811" s="738" t="s">
        <v>4148</v>
      </c>
      <c r="C811" s="738" t="s">
        <v>4144</v>
      </c>
      <c r="D811" s="738" t="s">
        <v>4199</v>
      </c>
      <c r="E811" s="738" t="s">
        <v>4200</v>
      </c>
      <c r="F811" s="741">
        <v>1</v>
      </c>
      <c r="G811" s="741">
        <v>235</v>
      </c>
      <c r="H811" s="741">
        <v>0.31208499335989376</v>
      </c>
      <c r="I811" s="741">
        <v>235</v>
      </c>
      <c r="J811" s="741">
        <v>3</v>
      </c>
      <c r="K811" s="741">
        <v>753</v>
      </c>
      <c r="L811" s="741">
        <v>1</v>
      </c>
      <c r="M811" s="741">
        <v>251</v>
      </c>
      <c r="N811" s="741">
        <v>3</v>
      </c>
      <c r="O811" s="741">
        <v>753</v>
      </c>
      <c r="P811" s="754">
        <v>1</v>
      </c>
      <c r="Q811" s="742">
        <v>251</v>
      </c>
    </row>
    <row r="812" spans="1:17" ht="14.4" customHeight="1" x14ac:dyDescent="0.3">
      <c r="A812" s="737" t="s">
        <v>4863</v>
      </c>
      <c r="B812" s="738" t="s">
        <v>4148</v>
      </c>
      <c r="C812" s="738" t="s">
        <v>4144</v>
      </c>
      <c r="D812" s="738" t="s">
        <v>4225</v>
      </c>
      <c r="E812" s="738" t="s">
        <v>4226</v>
      </c>
      <c r="F812" s="741"/>
      <c r="G812" s="741"/>
      <c r="H812" s="741"/>
      <c r="I812" s="741"/>
      <c r="J812" s="741">
        <v>1</v>
      </c>
      <c r="K812" s="741">
        <v>126</v>
      </c>
      <c r="L812" s="741">
        <v>1</v>
      </c>
      <c r="M812" s="741">
        <v>126</v>
      </c>
      <c r="N812" s="741">
        <v>1</v>
      </c>
      <c r="O812" s="741">
        <v>126</v>
      </c>
      <c r="P812" s="754">
        <v>1</v>
      </c>
      <c r="Q812" s="742">
        <v>126</v>
      </c>
    </row>
    <row r="813" spans="1:17" ht="14.4" customHeight="1" x14ac:dyDescent="0.3">
      <c r="A813" s="737" t="s">
        <v>4863</v>
      </c>
      <c r="B813" s="738" t="s">
        <v>4148</v>
      </c>
      <c r="C813" s="738" t="s">
        <v>4144</v>
      </c>
      <c r="D813" s="738" t="s">
        <v>4848</v>
      </c>
      <c r="E813" s="738" t="s">
        <v>4249</v>
      </c>
      <c r="F813" s="741"/>
      <c r="G813" s="741"/>
      <c r="H813" s="741"/>
      <c r="I813" s="741"/>
      <c r="J813" s="741"/>
      <c r="K813" s="741"/>
      <c r="L813" s="741"/>
      <c r="M813" s="741"/>
      <c r="N813" s="741">
        <v>1</v>
      </c>
      <c r="O813" s="741">
        <v>760</v>
      </c>
      <c r="P813" s="754"/>
      <c r="Q813" s="742">
        <v>760</v>
      </c>
    </row>
    <row r="814" spans="1:17" ht="14.4" customHeight="1" x14ac:dyDescent="0.3">
      <c r="A814" s="737" t="s">
        <v>4863</v>
      </c>
      <c r="B814" s="738" t="s">
        <v>4148</v>
      </c>
      <c r="C814" s="738" t="s">
        <v>4144</v>
      </c>
      <c r="D814" s="738" t="s">
        <v>4287</v>
      </c>
      <c r="E814" s="738" t="s">
        <v>4288</v>
      </c>
      <c r="F814" s="741"/>
      <c r="G814" s="741"/>
      <c r="H814" s="741"/>
      <c r="I814" s="741"/>
      <c r="J814" s="741">
        <v>8</v>
      </c>
      <c r="K814" s="741">
        <v>6544</v>
      </c>
      <c r="L814" s="741">
        <v>1</v>
      </c>
      <c r="M814" s="741">
        <v>818</v>
      </c>
      <c r="N814" s="741"/>
      <c r="O814" s="741"/>
      <c r="P814" s="754"/>
      <c r="Q814" s="742"/>
    </row>
    <row r="815" spans="1:17" ht="14.4" customHeight="1" x14ac:dyDescent="0.3">
      <c r="A815" s="737" t="s">
        <v>4863</v>
      </c>
      <c r="B815" s="738" t="s">
        <v>4148</v>
      </c>
      <c r="C815" s="738" t="s">
        <v>4144</v>
      </c>
      <c r="D815" s="738" t="s">
        <v>4236</v>
      </c>
      <c r="E815" s="738" t="s">
        <v>4237</v>
      </c>
      <c r="F815" s="741"/>
      <c r="G815" s="741"/>
      <c r="H815" s="741"/>
      <c r="I815" s="741"/>
      <c r="J815" s="741">
        <v>2</v>
      </c>
      <c r="K815" s="741">
        <v>430</v>
      </c>
      <c r="L815" s="741">
        <v>1</v>
      </c>
      <c r="M815" s="741">
        <v>215</v>
      </c>
      <c r="N815" s="741"/>
      <c r="O815" s="741"/>
      <c r="P815" s="754"/>
      <c r="Q815" s="742"/>
    </row>
    <row r="816" spans="1:17" ht="14.4" customHeight="1" x14ac:dyDescent="0.3">
      <c r="A816" s="737" t="s">
        <v>4863</v>
      </c>
      <c r="B816" s="738" t="s">
        <v>4148</v>
      </c>
      <c r="C816" s="738" t="s">
        <v>4144</v>
      </c>
      <c r="D816" s="738" t="s">
        <v>4203</v>
      </c>
      <c r="E816" s="738" t="s">
        <v>4204</v>
      </c>
      <c r="F816" s="741"/>
      <c r="G816" s="741"/>
      <c r="H816" s="741"/>
      <c r="I816" s="741"/>
      <c r="J816" s="741"/>
      <c r="K816" s="741"/>
      <c r="L816" s="741"/>
      <c r="M816" s="741"/>
      <c r="N816" s="741">
        <v>3</v>
      </c>
      <c r="O816" s="741">
        <v>1065</v>
      </c>
      <c r="P816" s="754"/>
      <c r="Q816" s="742">
        <v>355</v>
      </c>
    </row>
    <row r="817" spans="1:17" ht="14.4" customHeight="1" x14ac:dyDescent="0.3">
      <c r="A817" s="737" t="s">
        <v>4863</v>
      </c>
      <c r="B817" s="738" t="s">
        <v>4148</v>
      </c>
      <c r="C817" s="738" t="s">
        <v>4144</v>
      </c>
      <c r="D817" s="738" t="s">
        <v>4238</v>
      </c>
      <c r="E817" s="738" t="s">
        <v>4239</v>
      </c>
      <c r="F817" s="741"/>
      <c r="G817" s="741"/>
      <c r="H817" s="741"/>
      <c r="I817" s="741"/>
      <c r="J817" s="741">
        <v>8</v>
      </c>
      <c r="K817" s="741">
        <v>680</v>
      </c>
      <c r="L817" s="741">
        <v>1</v>
      </c>
      <c r="M817" s="741">
        <v>85</v>
      </c>
      <c r="N817" s="741"/>
      <c r="O817" s="741"/>
      <c r="P817" s="754"/>
      <c r="Q817" s="742"/>
    </row>
    <row r="818" spans="1:17" ht="14.4" customHeight="1" x14ac:dyDescent="0.3">
      <c r="A818" s="737" t="s">
        <v>4863</v>
      </c>
      <c r="B818" s="738" t="s">
        <v>4148</v>
      </c>
      <c r="C818" s="738" t="s">
        <v>4144</v>
      </c>
      <c r="D818" s="738" t="s">
        <v>4217</v>
      </c>
      <c r="E818" s="738" t="s">
        <v>4218</v>
      </c>
      <c r="F818" s="741"/>
      <c r="G818" s="741"/>
      <c r="H818" s="741"/>
      <c r="I818" s="741"/>
      <c r="J818" s="741"/>
      <c r="K818" s="741"/>
      <c r="L818" s="741"/>
      <c r="M818" s="741"/>
      <c r="N818" s="741">
        <v>1</v>
      </c>
      <c r="O818" s="741">
        <v>619</v>
      </c>
      <c r="P818" s="754"/>
      <c r="Q818" s="742">
        <v>619</v>
      </c>
    </row>
    <row r="819" spans="1:17" ht="14.4" customHeight="1" x14ac:dyDescent="0.3">
      <c r="A819" s="737" t="s">
        <v>4863</v>
      </c>
      <c r="B819" s="738" t="s">
        <v>4148</v>
      </c>
      <c r="C819" s="738" t="s">
        <v>4144</v>
      </c>
      <c r="D819" s="738" t="s">
        <v>4317</v>
      </c>
      <c r="E819" s="738" t="s">
        <v>4318</v>
      </c>
      <c r="F819" s="741"/>
      <c r="G819" s="741"/>
      <c r="H819" s="741"/>
      <c r="I819" s="741"/>
      <c r="J819" s="741"/>
      <c r="K819" s="741"/>
      <c r="L819" s="741"/>
      <c r="M819" s="741"/>
      <c r="N819" s="741">
        <v>7</v>
      </c>
      <c r="O819" s="741">
        <v>3717</v>
      </c>
      <c r="P819" s="754"/>
      <c r="Q819" s="742">
        <v>531</v>
      </c>
    </row>
    <row r="820" spans="1:17" ht="14.4" customHeight="1" x14ac:dyDescent="0.3">
      <c r="A820" s="737" t="s">
        <v>4864</v>
      </c>
      <c r="B820" s="738" t="s">
        <v>4148</v>
      </c>
      <c r="C820" s="738" t="s">
        <v>4144</v>
      </c>
      <c r="D820" s="738" t="s">
        <v>4193</v>
      </c>
      <c r="E820" s="738" t="s">
        <v>4194</v>
      </c>
      <c r="F820" s="741"/>
      <c r="G820" s="741"/>
      <c r="H820" s="741"/>
      <c r="I820" s="741"/>
      <c r="J820" s="741">
        <v>2</v>
      </c>
      <c r="K820" s="741">
        <v>74</v>
      </c>
      <c r="L820" s="741">
        <v>1</v>
      </c>
      <c r="M820" s="741">
        <v>37</v>
      </c>
      <c r="N820" s="741"/>
      <c r="O820" s="741"/>
      <c r="P820" s="754"/>
      <c r="Q820" s="742"/>
    </row>
    <row r="821" spans="1:17" ht="14.4" customHeight="1" x14ac:dyDescent="0.3">
      <c r="A821" s="737" t="s">
        <v>4864</v>
      </c>
      <c r="B821" s="738" t="s">
        <v>4148</v>
      </c>
      <c r="C821" s="738" t="s">
        <v>4144</v>
      </c>
      <c r="D821" s="738" t="s">
        <v>4199</v>
      </c>
      <c r="E821" s="738" t="s">
        <v>4200</v>
      </c>
      <c r="F821" s="741">
        <v>15</v>
      </c>
      <c r="G821" s="741">
        <v>3525</v>
      </c>
      <c r="H821" s="741">
        <v>0.63835566823614631</v>
      </c>
      <c r="I821" s="741">
        <v>235</v>
      </c>
      <c r="J821" s="741">
        <v>22</v>
      </c>
      <c r="K821" s="741">
        <v>5522</v>
      </c>
      <c r="L821" s="741">
        <v>1</v>
      </c>
      <c r="M821" s="741">
        <v>251</v>
      </c>
      <c r="N821" s="741">
        <v>27</v>
      </c>
      <c r="O821" s="741">
        <v>6777</v>
      </c>
      <c r="P821" s="754">
        <v>1.2272727272727273</v>
      </c>
      <c r="Q821" s="742">
        <v>251</v>
      </c>
    </row>
    <row r="822" spans="1:17" ht="14.4" customHeight="1" x14ac:dyDescent="0.3">
      <c r="A822" s="737" t="s">
        <v>4864</v>
      </c>
      <c r="B822" s="738" t="s">
        <v>4148</v>
      </c>
      <c r="C822" s="738" t="s">
        <v>4144</v>
      </c>
      <c r="D822" s="738" t="s">
        <v>4225</v>
      </c>
      <c r="E822" s="738" t="s">
        <v>4226</v>
      </c>
      <c r="F822" s="741">
        <v>12</v>
      </c>
      <c r="G822" s="741">
        <v>1416</v>
      </c>
      <c r="H822" s="741">
        <v>0.44952380952380955</v>
      </c>
      <c r="I822" s="741">
        <v>118</v>
      </c>
      <c r="J822" s="741">
        <v>25</v>
      </c>
      <c r="K822" s="741">
        <v>3150</v>
      </c>
      <c r="L822" s="741">
        <v>1</v>
      </c>
      <c r="M822" s="741">
        <v>126</v>
      </c>
      <c r="N822" s="741">
        <v>30</v>
      </c>
      <c r="O822" s="741">
        <v>3780</v>
      </c>
      <c r="P822" s="754">
        <v>1.2</v>
      </c>
      <c r="Q822" s="742">
        <v>126</v>
      </c>
    </row>
    <row r="823" spans="1:17" ht="14.4" customHeight="1" x14ac:dyDescent="0.3">
      <c r="A823" s="737" t="s">
        <v>4864</v>
      </c>
      <c r="B823" s="738" t="s">
        <v>4148</v>
      </c>
      <c r="C823" s="738" t="s">
        <v>4144</v>
      </c>
      <c r="D823" s="738" t="s">
        <v>4229</v>
      </c>
      <c r="E823" s="738" t="s">
        <v>4230</v>
      </c>
      <c r="F823" s="741">
        <v>4</v>
      </c>
      <c r="G823" s="741">
        <v>1948</v>
      </c>
      <c r="H823" s="741"/>
      <c r="I823" s="741">
        <v>487</v>
      </c>
      <c r="J823" s="741"/>
      <c r="K823" s="741"/>
      <c r="L823" s="741"/>
      <c r="M823" s="741"/>
      <c r="N823" s="741">
        <v>5</v>
      </c>
      <c r="O823" s="741">
        <v>2475</v>
      </c>
      <c r="P823" s="754"/>
      <c r="Q823" s="742">
        <v>495</v>
      </c>
    </row>
    <row r="824" spans="1:17" ht="14.4" customHeight="1" x14ac:dyDescent="0.3">
      <c r="A824" s="737" t="s">
        <v>4864</v>
      </c>
      <c r="B824" s="738" t="s">
        <v>4148</v>
      </c>
      <c r="C824" s="738" t="s">
        <v>4144</v>
      </c>
      <c r="D824" s="738" t="s">
        <v>4286</v>
      </c>
      <c r="E824" s="738" t="s">
        <v>4233</v>
      </c>
      <c r="F824" s="741"/>
      <c r="G824" s="741"/>
      <c r="H824" s="741"/>
      <c r="I824" s="741"/>
      <c r="J824" s="741"/>
      <c r="K824" s="741"/>
      <c r="L824" s="741"/>
      <c r="M824" s="741"/>
      <c r="N824" s="741">
        <v>1</v>
      </c>
      <c r="O824" s="741">
        <v>688</v>
      </c>
      <c r="P824" s="754"/>
      <c r="Q824" s="742">
        <v>688</v>
      </c>
    </row>
    <row r="825" spans="1:17" ht="14.4" customHeight="1" x14ac:dyDescent="0.3">
      <c r="A825" s="737" t="s">
        <v>4864</v>
      </c>
      <c r="B825" s="738" t="s">
        <v>4148</v>
      </c>
      <c r="C825" s="738" t="s">
        <v>4144</v>
      </c>
      <c r="D825" s="738" t="s">
        <v>4231</v>
      </c>
      <c r="E825" s="738" t="s">
        <v>4230</v>
      </c>
      <c r="F825" s="741"/>
      <c r="G825" s="741"/>
      <c r="H825" s="741"/>
      <c r="I825" s="741"/>
      <c r="J825" s="741">
        <v>4</v>
      </c>
      <c r="K825" s="741">
        <v>2272</v>
      </c>
      <c r="L825" s="741">
        <v>1</v>
      </c>
      <c r="M825" s="741">
        <v>568</v>
      </c>
      <c r="N825" s="741">
        <v>3</v>
      </c>
      <c r="O825" s="741">
        <v>1704</v>
      </c>
      <c r="P825" s="754">
        <v>0.75</v>
      </c>
      <c r="Q825" s="742">
        <v>568</v>
      </c>
    </row>
    <row r="826" spans="1:17" ht="14.4" customHeight="1" x14ac:dyDescent="0.3">
      <c r="A826" s="737" t="s">
        <v>4864</v>
      </c>
      <c r="B826" s="738" t="s">
        <v>4148</v>
      </c>
      <c r="C826" s="738" t="s">
        <v>4144</v>
      </c>
      <c r="D826" s="738" t="s">
        <v>4232</v>
      </c>
      <c r="E826" s="738" t="s">
        <v>4233</v>
      </c>
      <c r="F826" s="741"/>
      <c r="G826" s="741"/>
      <c r="H826" s="741"/>
      <c r="I826" s="741"/>
      <c r="J826" s="741">
        <v>2</v>
      </c>
      <c r="K826" s="741">
        <v>1522</v>
      </c>
      <c r="L826" s="741">
        <v>1</v>
      </c>
      <c r="M826" s="741">
        <v>761</v>
      </c>
      <c r="N826" s="741"/>
      <c r="O826" s="741"/>
      <c r="P826" s="754"/>
      <c r="Q826" s="742"/>
    </row>
    <row r="827" spans="1:17" ht="14.4" customHeight="1" x14ac:dyDescent="0.3">
      <c r="A827" s="737" t="s">
        <v>4864</v>
      </c>
      <c r="B827" s="738" t="s">
        <v>4148</v>
      </c>
      <c r="C827" s="738" t="s">
        <v>4144</v>
      </c>
      <c r="D827" s="738" t="s">
        <v>4287</v>
      </c>
      <c r="E827" s="738" t="s">
        <v>4288</v>
      </c>
      <c r="F827" s="741">
        <v>3</v>
      </c>
      <c r="G827" s="741">
        <v>2427</v>
      </c>
      <c r="H827" s="741"/>
      <c r="I827" s="741">
        <v>809</v>
      </c>
      <c r="J827" s="741"/>
      <c r="K827" s="741"/>
      <c r="L827" s="741"/>
      <c r="M827" s="741"/>
      <c r="N827" s="741">
        <v>11</v>
      </c>
      <c r="O827" s="741">
        <v>8998</v>
      </c>
      <c r="P827" s="754"/>
      <c r="Q827" s="742">
        <v>818</v>
      </c>
    </row>
    <row r="828" spans="1:17" ht="14.4" customHeight="1" x14ac:dyDescent="0.3">
      <c r="A828" s="737" t="s">
        <v>4864</v>
      </c>
      <c r="B828" s="738" t="s">
        <v>4148</v>
      </c>
      <c r="C828" s="738" t="s">
        <v>4144</v>
      </c>
      <c r="D828" s="738" t="s">
        <v>4234</v>
      </c>
      <c r="E828" s="738" t="s">
        <v>4235</v>
      </c>
      <c r="F828" s="741">
        <v>3</v>
      </c>
      <c r="G828" s="741">
        <v>1347</v>
      </c>
      <c r="H828" s="741">
        <v>0.97186147186147187</v>
      </c>
      <c r="I828" s="741">
        <v>449</v>
      </c>
      <c r="J828" s="741">
        <v>3</v>
      </c>
      <c r="K828" s="741">
        <v>1386</v>
      </c>
      <c r="L828" s="741">
        <v>1</v>
      </c>
      <c r="M828" s="741">
        <v>462</v>
      </c>
      <c r="N828" s="741">
        <v>3</v>
      </c>
      <c r="O828" s="741">
        <v>1386</v>
      </c>
      <c r="P828" s="754">
        <v>1</v>
      </c>
      <c r="Q828" s="742">
        <v>462</v>
      </c>
    </row>
    <row r="829" spans="1:17" ht="14.4" customHeight="1" x14ac:dyDescent="0.3">
      <c r="A829" s="737" t="s">
        <v>4864</v>
      </c>
      <c r="B829" s="738" t="s">
        <v>4148</v>
      </c>
      <c r="C829" s="738" t="s">
        <v>4144</v>
      </c>
      <c r="D829" s="738" t="s">
        <v>4236</v>
      </c>
      <c r="E829" s="738" t="s">
        <v>4237</v>
      </c>
      <c r="F829" s="741">
        <v>1</v>
      </c>
      <c r="G829" s="741">
        <v>210</v>
      </c>
      <c r="H829" s="741"/>
      <c r="I829" s="741">
        <v>210</v>
      </c>
      <c r="J829" s="741"/>
      <c r="K829" s="741"/>
      <c r="L829" s="741"/>
      <c r="M829" s="741"/>
      <c r="N829" s="741">
        <v>2</v>
      </c>
      <c r="O829" s="741">
        <v>430</v>
      </c>
      <c r="P829" s="754"/>
      <c r="Q829" s="742">
        <v>215</v>
      </c>
    </row>
    <row r="830" spans="1:17" ht="14.4" customHeight="1" x14ac:dyDescent="0.3">
      <c r="A830" s="737" t="s">
        <v>4864</v>
      </c>
      <c r="B830" s="738" t="s">
        <v>4148</v>
      </c>
      <c r="C830" s="738" t="s">
        <v>4144</v>
      </c>
      <c r="D830" s="738" t="s">
        <v>4201</v>
      </c>
      <c r="E830" s="738" t="s">
        <v>4202</v>
      </c>
      <c r="F830" s="741"/>
      <c r="G830" s="741"/>
      <c r="H830" s="741"/>
      <c r="I830" s="741"/>
      <c r="J830" s="741">
        <v>1</v>
      </c>
      <c r="K830" s="741">
        <v>701</v>
      </c>
      <c r="L830" s="741">
        <v>1</v>
      </c>
      <c r="M830" s="741">
        <v>701</v>
      </c>
      <c r="N830" s="741"/>
      <c r="O830" s="741"/>
      <c r="P830" s="754"/>
      <c r="Q830" s="742"/>
    </row>
    <row r="831" spans="1:17" ht="14.4" customHeight="1" x14ac:dyDescent="0.3">
      <c r="A831" s="737" t="s">
        <v>4864</v>
      </c>
      <c r="B831" s="738" t="s">
        <v>4148</v>
      </c>
      <c r="C831" s="738" t="s">
        <v>4144</v>
      </c>
      <c r="D831" s="738" t="s">
        <v>4203</v>
      </c>
      <c r="E831" s="738" t="s">
        <v>4204</v>
      </c>
      <c r="F831" s="741">
        <v>4</v>
      </c>
      <c r="G831" s="741">
        <v>1324</v>
      </c>
      <c r="H831" s="741">
        <v>3.7401129943502824</v>
      </c>
      <c r="I831" s="741">
        <v>331</v>
      </c>
      <c r="J831" s="741">
        <v>1</v>
      </c>
      <c r="K831" s="741">
        <v>354</v>
      </c>
      <c r="L831" s="741">
        <v>1</v>
      </c>
      <c r="M831" s="741">
        <v>354</v>
      </c>
      <c r="N831" s="741">
        <v>2</v>
      </c>
      <c r="O831" s="741">
        <v>710</v>
      </c>
      <c r="P831" s="754">
        <v>2.0056497175141241</v>
      </c>
      <c r="Q831" s="742">
        <v>355</v>
      </c>
    </row>
    <row r="832" spans="1:17" ht="14.4" customHeight="1" x14ac:dyDescent="0.3">
      <c r="A832" s="737" t="s">
        <v>4864</v>
      </c>
      <c r="B832" s="738" t="s">
        <v>4148</v>
      </c>
      <c r="C832" s="738" t="s">
        <v>4144</v>
      </c>
      <c r="D832" s="738" t="s">
        <v>4238</v>
      </c>
      <c r="E832" s="738" t="s">
        <v>4239</v>
      </c>
      <c r="F832" s="741"/>
      <c r="G832" s="741"/>
      <c r="H832" s="741"/>
      <c r="I832" s="741"/>
      <c r="J832" s="741">
        <v>5</v>
      </c>
      <c r="K832" s="741">
        <v>425</v>
      </c>
      <c r="L832" s="741">
        <v>1</v>
      </c>
      <c r="M832" s="741">
        <v>85</v>
      </c>
      <c r="N832" s="741">
        <v>13</v>
      </c>
      <c r="O832" s="741">
        <v>1105</v>
      </c>
      <c r="P832" s="754">
        <v>2.6</v>
      </c>
      <c r="Q832" s="742">
        <v>85</v>
      </c>
    </row>
    <row r="833" spans="1:17" ht="14.4" customHeight="1" x14ac:dyDescent="0.3">
      <c r="A833" s="737" t="s">
        <v>4864</v>
      </c>
      <c r="B833" s="738" t="s">
        <v>4148</v>
      </c>
      <c r="C833" s="738" t="s">
        <v>4144</v>
      </c>
      <c r="D833" s="738" t="s">
        <v>4299</v>
      </c>
      <c r="E833" s="738" t="s">
        <v>4300</v>
      </c>
      <c r="F833" s="741">
        <v>3</v>
      </c>
      <c r="G833" s="741">
        <v>2121</v>
      </c>
      <c r="H833" s="741">
        <v>2.9499304589707926</v>
      </c>
      <c r="I833" s="741">
        <v>707</v>
      </c>
      <c r="J833" s="741">
        <v>1</v>
      </c>
      <c r="K833" s="741">
        <v>719</v>
      </c>
      <c r="L833" s="741">
        <v>1</v>
      </c>
      <c r="M833" s="741">
        <v>719</v>
      </c>
      <c r="N833" s="741"/>
      <c r="O833" s="741"/>
      <c r="P833" s="754"/>
      <c r="Q833" s="742"/>
    </row>
    <row r="834" spans="1:17" ht="14.4" customHeight="1" x14ac:dyDescent="0.3">
      <c r="A834" s="737" t="s">
        <v>4864</v>
      </c>
      <c r="B834" s="738" t="s">
        <v>4148</v>
      </c>
      <c r="C834" s="738" t="s">
        <v>4144</v>
      </c>
      <c r="D834" s="738" t="s">
        <v>4290</v>
      </c>
      <c r="E834" s="738" t="s">
        <v>4288</v>
      </c>
      <c r="F834" s="741"/>
      <c r="G834" s="741"/>
      <c r="H834" s="741"/>
      <c r="I834" s="741"/>
      <c r="J834" s="741">
        <v>4</v>
      </c>
      <c r="K834" s="741">
        <v>2980</v>
      </c>
      <c r="L834" s="741">
        <v>1</v>
      </c>
      <c r="M834" s="741">
        <v>745</v>
      </c>
      <c r="N834" s="741">
        <v>4</v>
      </c>
      <c r="O834" s="741">
        <v>2980</v>
      </c>
      <c r="P834" s="754">
        <v>1</v>
      </c>
      <c r="Q834" s="742">
        <v>745</v>
      </c>
    </row>
    <row r="835" spans="1:17" ht="14.4" customHeight="1" x14ac:dyDescent="0.3">
      <c r="A835" s="737" t="s">
        <v>4864</v>
      </c>
      <c r="B835" s="738" t="s">
        <v>4148</v>
      </c>
      <c r="C835" s="738" t="s">
        <v>4144</v>
      </c>
      <c r="D835" s="738" t="s">
        <v>4291</v>
      </c>
      <c r="E835" s="738" t="s">
        <v>4292</v>
      </c>
      <c r="F835" s="741"/>
      <c r="G835" s="741"/>
      <c r="H835" s="741"/>
      <c r="I835" s="741"/>
      <c r="J835" s="741"/>
      <c r="K835" s="741"/>
      <c r="L835" s="741"/>
      <c r="M835" s="741"/>
      <c r="N835" s="741">
        <v>1</v>
      </c>
      <c r="O835" s="741">
        <v>543</v>
      </c>
      <c r="P835" s="754"/>
      <c r="Q835" s="742">
        <v>543</v>
      </c>
    </row>
    <row r="836" spans="1:17" ht="14.4" customHeight="1" x14ac:dyDescent="0.3">
      <c r="A836" s="737" t="s">
        <v>4864</v>
      </c>
      <c r="B836" s="738" t="s">
        <v>4148</v>
      </c>
      <c r="C836" s="738" t="s">
        <v>4144</v>
      </c>
      <c r="D836" s="738" t="s">
        <v>4240</v>
      </c>
      <c r="E836" s="738" t="s">
        <v>4241</v>
      </c>
      <c r="F836" s="741">
        <v>9</v>
      </c>
      <c r="G836" s="741">
        <v>2691</v>
      </c>
      <c r="H836" s="741">
        <v>2.9218241042345277</v>
      </c>
      <c r="I836" s="741">
        <v>299</v>
      </c>
      <c r="J836" s="741">
        <v>3</v>
      </c>
      <c r="K836" s="741">
        <v>921</v>
      </c>
      <c r="L836" s="741">
        <v>1</v>
      </c>
      <c r="M836" s="741">
        <v>307</v>
      </c>
      <c r="N836" s="741">
        <v>7</v>
      </c>
      <c r="O836" s="741">
        <v>2149</v>
      </c>
      <c r="P836" s="754">
        <v>2.3333333333333335</v>
      </c>
      <c r="Q836" s="742">
        <v>307</v>
      </c>
    </row>
    <row r="837" spans="1:17" ht="14.4" customHeight="1" x14ac:dyDescent="0.3">
      <c r="A837" s="737" t="s">
        <v>4864</v>
      </c>
      <c r="B837" s="738" t="s">
        <v>4148</v>
      </c>
      <c r="C837" s="738" t="s">
        <v>4144</v>
      </c>
      <c r="D837" s="738" t="s">
        <v>4250</v>
      </c>
      <c r="E837" s="738" t="s">
        <v>4237</v>
      </c>
      <c r="F837" s="741"/>
      <c r="G837" s="741"/>
      <c r="H837" s="741"/>
      <c r="I837" s="741"/>
      <c r="J837" s="741">
        <v>2</v>
      </c>
      <c r="K837" s="741">
        <v>356</v>
      </c>
      <c r="L837" s="741">
        <v>1</v>
      </c>
      <c r="M837" s="741">
        <v>178</v>
      </c>
      <c r="N837" s="741">
        <v>3</v>
      </c>
      <c r="O837" s="741">
        <v>534</v>
      </c>
      <c r="P837" s="754">
        <v>1.5</v>
      </c>
      <c r="Q837" s="742">
        <v>178</v>
      </c>
    </row>
    <row r="838" spans="1:17" ht="14.4" customHeight="1" x14ac:dyDescent="0.3">
      <c r="A838" s="737" t="s">
        <v>4864</v>
      </c>
      <c r="B838" s="738" t="s">
        <v>4148</v>
      </c>
      <c r="C838" s="738" t="s">
        <v>4144</v>
      </c>
      <c r="D838" s="738" t="s">
        <v>4242</v>
      </c>
      <c r="E838" s="738" t="s">
        <v>4241</v>
      </c>
      <c r="F838" s="741">
        <v>6</v>
      </c>
      <c r="G838" s="741">
        <v>2226</v>
      </c>
      <c r="H838" s="741">
        <v>0.73223684210526319</v>
      </c>
      <c r="I838" s="741">
        <v>371</v>
      </c>
      <c r="J838" s="741">
        <v>8</v>
      </c>
      <c r="K838" s="741">
        <v>3040</v>
      </c>
      <c r="L838" s="741">
        <v>1</v>
      </c>
      <c r="M838" s="741">
        <v>380</v>
      </c>
      <c r="N838" s="741">
        <v>3</v>
      </c>
      <c r="O838" s="741">
        <v>1140</v>
      </c>
      <c r="P838" s="754">
        <v>0.375</v>
      </c>
      <c r="Q838" s="742">
        <v>380</v>
      </c>
    </row>
    <row r="839" spans="1:17" ht="14.4" customHeight="1" x14ac:dyDescent="0.3">
      <c r="A839" s="737" t="s">
        <v>4864</v>
      </c>
      <c r="B839" s="738" t="s">
        <v>4148</v>
      </c>
      <c r="C839" s="738" t="s">
        <v>4144</v>
      </c>
      <c r="D839" s="738" t="s">
        <v>4217</v>
      </c>
      <c r="E839" s="738" t="s">
        <v>4218</v>
      </c>
      <c r="F839" s="741">
        <v>1</v>
      </c>
      <c r="G839" s="741">
        <v>606</v>
      </c>
      <c r="H839" s="741">
        <v>0.98058252427184467</v>
      </c>
      <c r="I839" s="741">
        <v>606</v>
      </c>
      <c r="J839" s="741">
        <v>1</v>
      </c>
      <c r="K839" s="741">
        <v>618</v>
      </c>
      <c r="L839" s="741">
        <v>1</v>
      </c>
      <c r="M839" s="741">
        <v>618</v>
      </c>
      <c r="N839" s="741"/>
      <c r="O839" s="741"/>
      <c r="P839" s="754"/>
      <c r="Q839" s="742"/>
    </row>
    <row r="840" spans="1:17" ht="14.4" customHeight="1" x14ac:dyDescent="0.3">
      <c r="A840" s="737" t="s">
        <v>4865</v>
      </c>
      <c r="B840" s="738" t="s">
        <v>4148</v>
      </c>
      <c r="C840" s="738" t="s">
        <v>4178</v>
      </c>
      <c r="D840" s="738" t="s">
        <v>4280</v>
      </c>
      <c r="E840" s="738" t="s">
        <v>4281</v>
      </c>
      <c r="F840" s="741">
        <v>7</v>
      </c>
      <c r="G840" s="741">
        <v>6333.25</v>
      </c>
      <c r="H840" s="741">
        <v>3.5</v>
      </c>
      <c r="I840" s="741">
        <v>904.75</v>
      </c>
      <c r="J840" s="741">
        <v>2</v>
      </c>
      <c r="K840" s="741">
        <v>1809.5</v>
      </c>
      <c r="L840" s="741">
        <v>1</v>
      </c>
      <c r="M840" s="741">
        <v>904.75</v>
      </c>
      <c r="N840" s="741">
        <v>3</v>
      </c>
      <c r="O840" s="741">
        <v>2714.25</v>
      </c>
      <c r="P840" s="754">
        <v>1.5</v>
      </c>
      <c r="Q840" s="742">
        <v>904.75</v>
      </c>
    </row>
    <row r="841" spans="1:17" ht="14.4" customHeight="1" x14ac:dyDescent="0.3">
      <c r="A841" s="737" t="s">
        <v>4865</v>
      </c>
      <c r="B841" s="738" t="s">
        <v>4148</v>
      </c>
      <c r="C841" s="738" t="s">
        <v>4144</v>
      </c>
      <c r="D841" s="738" t="s">
        <v>4199</v>
      </c>
      <c r="E841" s="738" t="s">
        <v>4200</v>
      </c>
      <c r="F841" s="741">
        <v>119</v>
      </c>
      <c r="G841" s="741">
        <v>27965</v>
      </c>
      <c r="H841" s="741">
        <v>0.83145031813046322</v>
      </c>
      <c r="I841" s="741">
        <v>235</v>
      </c>
      <c r="J841" s="741">
        <v>134</v>
      </c>
      <c r="K841" s="741">
        <v>33634</v>
      </c>
      <c r="L841" s="741">
        <v>1</v>
      </c>
      <c r="M841" s="741">
        <v>251</v>
      </c>
      <c r="N841" s="741">
        <v>119</v>
      </c>
      <c r="O841" s="741">
        <v>29869</v>
      </c>
      <c r="P841" s="754">
        <v>0.88805970149253732</v>
      </c>
      <c r="Q841" s="742">
        <v>251</v>
      </c>
    </row>
    <row r="842" spans="1:17" ht="14.4" customHeight="1" x14ac:dyDescent="0.3">
      <c r="A842" s="737" t="s">
        <v>4865</v>
      </c>
      <c r="B842" s="738" t="s">
        <v>4148</v>
      </c>
      <c r="C842" s="738" t="s">
        <v>4144</v>
      </c>
      <c r="D842" s="738" t="s">
        <v>4225</v>
      </c>
      <c r="E842" s="738" t="s">
        <v>4226</v>
      </c>
      <c r="F842" s="741">
        <v>63</v>
      </c>
      <c r="G842" s="741">
        <v>7434</v>
      </c>
      <c r="H842" s="741">
        <v>0.65555555555555556</v>
      </c>
      <c r="I842" s="741">
        <v>118</v>
      </c>
      <c r="J842" s="741">
        <v>90</v>
      </c>
      <c r="K842" s="741">
        <v>11340</v>
      </c>
      <c r="L842" s="741">
        <v>1</v>
      </c>
      <c r="M842" s="741">
        <v>126</v>
      </c>
      <c r="N842" s="741">
        <v>96</v>
      </c>
      <c r="O842" s="741">
        <v>12096</v>
      </c>
      <c r="P842" s="754">
        <v>1.0666666666666667</v>
      </c>
      <c r="Q842" s="742">
        <v>126</v>
      </c>
    </row>
    <row r="843" spans="1:17" ht="14.4" customHeight="1" x14ac:dyDescent="0.3">
      <c r="A843" s="737" t="s">
        <v>4865</v>
      </c>
      <c r="B843" s="738" t="s">
        <v>4148</v>
      </c>
      <c r="C843" s="738" t="s">
        <v>4144</v>
      </c>
      <c r="D843" s="738" t="s">
        <v>4227</v>
      </c>
      <c r="E843" s="738" t="s">
        <v>4228</v>
      </c>
      <c r="F843" s="741"/>
      <c r="G843" s="741"/>
      <c r="H843" s="741"/>
      <c r="I843" s="741"/>
      <c r="J843" s="741">
        <v>1</v>
      </c>
      <c r="K843" s="741">
        <v>331</v>
      </c>
      <c r="L843" s="741">
        <v>1</v>
      </c>
      <c r="M843" s="741">
        <v>331</v>
      </c>
      <c r="N843" s="741"/>
      <c r="O843" s="741"/>
      <c r="P843" s="754"/>
      <c r="Q843" s="742"/>
    </row>
    <row r="844" spans="1:17" ht="14.4" customHeight="1" x14ac:dyDescent="0.3">
      <c r="A844" s="737" t="s">
        <v>4865</v>
      </c>
      <c r="B844" s="738" t="s">
        <v>4148</v>
      </c>
      <c r="C844" s="738" t="s">
        <v>4144</v>
      </c>
      <c r="D844" s="738" t="s">
        <v>4229</v>
      </c>
      <c r="E844" s="738" t="s">
        <v>4230</v>
      </c>
      <c r="F844" s="741">
        <v>1</v>
      </c>
      <c r="G844" s="741">
        <v>487</v>
      </c>
      <c r="H844" s="741">
        <v>0.98383838383838385</v>
      </c>
      <c r="I844" s="741">
        <v>487</v>
      </c>
      <c r="J844" s="741">
        <v>1</v>
      </c>
      <c r="K844" s="741">
        <v>495</v>
      </c>
      <c r="L844" s="741">
        <v>1</v>
      </c>
      <c r="M844" s="741">
        <v>495</v>
      </c>
      <c r="N844" s="741"/>
      <c r="O844" s="741"/>
      <c r="P844" s="754"/>
      <c r="Q844" s="742"/>
    </row>
    <row r="845" spans="1:17" ht="14.4" customHeight="1" x14ac:dyDescent="0.3">
      <c r="A845" s="737" t="s">
        <v>4865</v>
      </c>
      <c r="B845" s="738" t="s">
        <v>4148</v>
      </c>
      <c r="C845" s="738" t="s">
        <v>4144</v>
      </c>
      <c r="D845" s="738" t="s">
        <v>4231</v>
      </c>
      <c r="E845" s="738" t="s">
        <v>4230</v>
      </c>
      <c r="F845" s="741">
        <v>1</v>
      </c>
      <c r="G845" s="741">
        <v>559</v>
      </c>
      <c r="H845" s="741">
        <v>0.24603873239436619</v>
      </c>
      <c r="I845" s="741">
        <v>559</v>
      </c>
      <c r="J845" s="741">
        <v>4</v>
      </c>
      <c r="K845" s="741">
        <v>2272</v>
      </c>
      <c r="L845" s="741">
        <v>1</v>
      </c>
      <c r="M845" s="741">
        <v>568</v>
      </c>
      <c r="N845" s="741">
        <v>1</v>
      </c>
      <c r="O845" s="741">
        <v>568</v>
      </c>
      <c r="P845" s="754">
        <v>0.25</v>
      </c>
      <c r="Q845" s="742">
        <v>568</v>
      </c>
    </row>
    <row r="846" spans="1:17" ht="14.4" customHeight="1" x14ac:dyDescent="0.3">
      <c r="A846" s="737" t="s">
        <v>4865</v>
      </c>
      <c r="B846" s="738" t="s">
        <v>4148</v>
      </c>
      <c r="C846" s="738" t="s">
        <v>4144</v>
      </c>
      <c r="D846" s="738" t="s">
        <v>4232</v>
      </c>
      <c r="E846" s="738" t="s">
        <v>4233</v>
      </c>
      <c r="F846" s="741">
        <v>7</v>
      </c>
      <c r="G846" s="741">
        <v>5264</v>
      </c>
      <c r="H846" s="741">
        <v>2.3057380639509417</v>
      </c>
      <c r="I846" s="741">
        <v>752</v>
      </c>
      <c r="J846" s="741">
        <v>3</v>
      </c>
      <c r="K846" s="741">
        <v>2283</v>
      </c>
      <c r="L846" s="741">
        <v>1</v>
      </c>
      <c r="M846" s="741">
        <v>761</v>
      </c>
      <c r="N846" s="741"/>
      <c r="O846" s="741"/>
      <c r="P846" s="754"/>
      <c r="Q846" s="742"/>
    </row>
    <row r="847" spans="1:17" ht="14.4" customHeight="1" x14ac:dyDescent="0.3">
      <c r="A847" s="737" t="s">
        <v>4865</v>
      </c>
      <c r="B847" s="738" t="s">
        <v>4148</v>
      </c>
      <c r="C847" s="738" t="s">
        <v>4144</v>
      </c>
      <c r="D847" s="738" t="s">
        <v>4287</v>
      </c>
      <c r="E847" s="738" t="s">
        <v>4288</v>
      </c>
      <c r="F847" s="741">
        <v>217</v>
      </c>
      <c r="G847" s="741">
        <v>175553</v>
      </c>
      <c r="H847" s="741">
        <v>0.66238416493102714</v>
      </c>
      <c r="I847" s="741">
        <v>809</v>
      </c>
      <c r="J847" s="741">
        <v>324</v>
      </c>
      <c r="K847" s="741">
        <v>265032</v>
      </c>
      <c r="L847" s="741">
        <v>1</v>
      </c>
      <c r="M847" s="741">
        <v>818</v>
      </c>
      <c r="N847" s="741">
        <v>323</v>
      </c>
      <c r="O847" s="741">
        <v>264214</v>
      </c>
      <c r="P847" s="754">
        <v>0.99691358024691357</v>
      </c>
      <c r="Q847" s="742">
        <v>818</v>
      </c>
    </row>
    <row r="848" spans="1:17" ht="14.4" customHeight="1" x14ac:dyDescent="0.3">
      <c r="A848" s="737" t="s">
        <v>4865</v>
      </c>
      <c r="B848" s="738" t="s">
        <v>4148</v>
      </c>
      <c r="C848" s="738" t="s">
        <v>4144</v>
      </c>
      <c r="D848" s="738" t="s">
        <v>4236</v>
      </c>
      <c r="E848" s="738" t="s">
        <v>4237</v>
      </c>
      <c r="F848" s="741">
        <v>60</v>
      </c>
      <c r="G848" s="741">
        <v>12600</v>
      </c>
      <c r="H848" s="741">
        <v>0.7919547454431175</v>
      </c>
      <c r="I848" s="741">
        <v>210</v>
      </c>
      <c r="J848" s="741">
        <v>74</v>
      </c>
      <c r="K848" s="741">
        <v>15910</v>
      </c>
      <c r="L848" s="741">
        <v>1</v>
      </c>
      <c r="M848" s="741">
        <v>215</v>
      </c>
      <c r="N848" s="741">
        <v>76</v>
      </c>
      <c r="O848" s="741">
        <v>16340</v>
      </c>
      <c r="P848" s="754">
        <v>1.027027027027027</v>
      </c>
      <c r="Q848" s="742">
        <v>215</v>
      </c>
    </row>
    <row r="849" spans="1:17" ht="14.4" customHeight="1" x14ac:dyDescent="0.3">
      <c r="A849" s="737" t="s">
        <v>4865</v>
      </c>
      <c r="B849" s="738" t="s">
        <v>4148</v>
      </c>
      <c r="C849" s="738" t="s">
        <v>4144</v>
      </c>
      <c r="D849" s="738" t="s">
        <v>4203</v>
      </c>
      <c r="E849" s="738" t="s">
        <v>4204</v>
      </c>
      <c r="F849" s="741"/>
      <c r="G849" s="741"/>
      <c r="H849" s="741"/>
      <c r="I849" s="741"/>
      <c r="J849" s="741">
        <v>1</v>
      </c>
      <c r="K849" s="741">
        <v>354</v>
      </c>
      <c r="L849" s="741">
        <v>1</v>
      </c>
      <c r="M849" s="741">
        <v>354</v>
      </c>
      <c r="N849" s="741">
        <v>1</v>
      </c>
      <c r="O849" s="741">
        <v>355</v>
      </c>
      <c r="P849" s="754">
        <v>1.0028248587570621</v>
      </c>
      <c r="Q849" s="742">
        <v>355</v>
      </c>
    </row>
    <row r="850" spans="1:17" ht="14.4" customHeight="1" x14ac:dyDescent="0.3">
      <c r="A850" s="737" t="s">
        <v>4865</v>
      </c>
      <c r="B850" s="738" t="s">
        <v>4148</v>
      </c>
      <c r="C850" s="738" t="s">
        <v>4144</v>
      </c>
      <c r="D850" s="738" t="s">
        <v>4238</v>
      </c>
      <c r="E850" s="738" t="s">
        <v>4239</v>
      </c>
      <c r="F850" s="741">
        <v>332</v>
      </c>
      <c r="G850" s="741">
        <v>28220</v>
      </c>
      <c r="H850" s="741">
        <v>0.85128205128205126</v>
      </c>
      <c r="I850" s="741">
        <v>85</v>
      </c>
      <c r="J850" s="741">
        <v>390</v>
      </c>
      <c r="K850" s="741">
        <v>33150</v>
      </c>
      <c r="L850" s="741">
        <v>1</v>
      </c>
      <c r="M850" s="741">
        <v>85</v>
      </c>
      <c r="N850" s="741">
        <v>363</v>
      </c>
      <c r="O850" s="741">
        <v>30855</v>
      </c>
      <c r="P850" s="754">
        <v>0.93076923076923079</v>
      </c>
      <c r="Q850" s="742">
        <v>85</v>
      </c>
    </row>
    <row r="851" spans="1:17" ht="14.4" customHeight="1" x14ac:dyDescent="0.3">
      <c r="A851" s="737" t="s">
        <v>4865</v>
      </c>
      <c r="B851" s="738" t="s">
        <v>4148</v>
      </c>
      <c r="C851" s="738" t="s">
        <v>4144</v>
      </c>
      <c r="D851" s="738" t="s">
        <v>4299</v>
      </c>
      <c r="E851" s="738" t="s">
        <v>4300</v>
      </c>
      <c r="F851" s="741"/>
      <c r="G851" s="741"/>
      <c r="H851" s="741"/>
      <c r="I851" s="741"/>
      <c r="J851" s="741">
        <v>1</v>
      </c>
      <c r="K851" s="741">
        <v>719</v>
      </c>
      <c r="L851" s="741">
        <v>1</v>
      </c>
      <c r="M851" s="741">
        <v>719</v>
      </c>
      <c r="N851" s="741"/>
      <c r="O851" s="741"/>
      <c r="P851" s="754"/>
      <c r="Q851" s="742"/>
    </row>
    <row r="852" spans="1:17" ht="14.4" customHeight="1" x14ac:dyDescent="0.3">
      <c r="A852" s="737" t="s">
        <v>4865</v>
      </c>
      <c r="B852" s="738" t="s">
        <v>4148</v>
      </c>
      <c r="C852" s="738" t="s">
        <v>4144</v>
      </c>
      <c r="D852" s="738" t="s">
        <v>4289</v>
      </c>
      <c r="E852" s="738" t="s">
        <v>4288</v>
      </c>
      <c r="F852" s="741">
        <v>39</v>
      </c>
      <c r="G852" s="741">
        <v>36465</v>
      </c>
      <c r="H852" s="741"/>
      <c r="I852" s="741">
        <v>935</v>
      </c>
      <c r="J852" s="741"/>
      <c r="K852" s="741"/>
      <c r="L852" s="741"/>
      <c r="M852" s="741"/>
      <c r="N852" s="741">
        <v>18</v>
      </c>
      <c r="O852" s="741">
        <v>17136</v>
      </c>
      <c r="P852" s="754"/>
      <c r="Q852" s="742">
        <v>952</v>
      </c>
    </row>
    <row r="853" spans="1:17" ht="14.4" customHeight="1" x14ac:dyDescent="0.3">
      <c r="A853" s="737" t="s">
        <v>4865</v>
      </c>
      <c r="B853" s="738" t="s">
        <v>4148</v>
      </c>
      <c r="C853" s="738" t="s">
        <v>4144</v>
      </c>
      <c r="D853" s="738" t="s">
        <v>4290</v>
      </c>
      <c r="E853" s="738" t="s">
        <v>4288</v>
      </c>
      <c r="F853" s="741">
        <v>72</v>
      </c>
      <c r="G853" s="741">
        <v>53064</v>
      </c>
      <c r="H853" s="741">
        <v>1.8743906746732604</v>
      </c>
      <c r="I853" s="741">
        <v>737</v>
      </c>
      <c r="J853" s="741">
        <v>38</v>
      </c>
      <c r="K853" s="741">
        <v>28310</v>
      </c>
      <c r="L853" s="741">
        <v>1</v>
      </c>
      <c r="M853" s="741">
        <v>745</v>
      </c>
      <c r="N853" s="741">
        <v>18</v>
      </c>
      <c r="O853" s="741">
        <v>13410</v>
      </c>
      <c r="P853" s="754">
        <v>0.47368421052631576</v>
      </c>
      <c r="Q853" s="742">
        <v>745</v>
      </c>
    </row>
    <row r="854" spans="1:17" ht="14.4" customHeight="1" x14ac:dyDescent="0.3">
      <c r="A854" s="737" t="s">
        <v>4865</v>
      </c>
      <c r="B854" s="738" t="s">
        <v>4148</v>
      </c>
      <c r="C854" s="738" t="s">
        <v>4144</v>
      </c>
      <c r="D854" s="738" t="s">
        <v>4291</v>
      </c>
      <c r="E854" s="738" t="s">
        <v>4292</v>
      </c>
      <c r="F854" s="741"/>
      <c r="G854" s="741"/>
      <c r="H854" s="741"/>
      <c r="I854" s="741"/>
      <c r="J854" s="741"/>
      <c r="K854" s="741"/>
      <c r="L854" s="741"/>
      <c r="M854" s="741"/>
      <c r="N854" s="741">
        <v>6</v>
      </c>
      <c r="O854" s="741">
        <v>3258</v>
      </c>
      <c r="P854" s="754"/>
      <c r="Q854" s="742">
        <v>543</v>
      </c>
    </row>
    <row r="855" spans="1:17" ht="14.4" customHeight="1" x14ac:dyDescent="0.3">
      <c r="A855" s="737" t="s">
        <v>4865</v>
      </c>
      <c r="B855" s="738" t="s">
        <v>4148</v>
      </c>
      <c r="C855" s="738" t="s">
        <v>4144</v>
      </c>
      <c r="D855" s="738" t="s">
        <v>4240</v>
      </c>
      <c r="E855" s="738" t="s">
        <v>4241</v>
      </c>
      <c r="F855" s="741">
        <v>8</v>
      </c>
      <c r="G855" s="741">
        <v>2392</v>
      </c>
      <c r="H855" s="741">
        <v>0.70832099496594614</v>
      </c>
      <c r="I855" s="741">
        <v>299</v>
      </c>
      <c r="J855" s="741">
        <v>11</v>
      </c>
      <c r="K855" s="741">
        <v>3377</v>
      </c>
      <c r="L855" s="741">
        <v>1</v>
      </c>
      <c r="M855" s="741">
        <v>307</v>
      </c>
      <c r="N855" s="741">
        <v>1</v>
      </c>
      <c r="O855" s="741">
        <v>307</v>
      </c>
      <c r="P855" s="754">
        <v>9.0909090909090912E-2</v>
      </c>
      <c r="Q855" s="742">
        <v>307</v>
      </c>
    </row>
    <row r="856" spans="1:17" ht="14.4" customHeight="1" x14ac:dyDescent="0.3">
      <c r="A856" s="737" t="s">
        <v>4865</v>
      </c>
      <c r="B856" s="738" t="s">
        <v>4148</v>
      </c>
      <c r="C856" s="738" t="s">
        <v>4144</v>
      </c>
      <c r="D856" s="738" t="s">
        <v>4250</v>
      </c>
      <c r="E856" s="738" t="s">
        <v>4237</v>
      </c>
      <c r="F856" s="741">
        <v>19</v>
      </c>
      <c r="G856" s="741">
        <v>3306</v>
      </c>
      <c r="H856" s="741">
        <v>1.4286949006050129</v>
      </c>
      <c r="I856" s="741">
        <v>174</v>
      </c>
      <c r="J856" s="741">
        <v>13</v>
      </c>
      <c r="K856" s="741">
        <v>2314</v>
      </c>
      <c r="L856" s="741">
        <v>1</v>
      </c>
      <c r="M856" s="741">
        <v>178</v>
      </c>
      <c r="N856" s="741">
        <v>2</v>
      </c>
      <c r="O856" s="741">
        <v>356</v>
      </c>
      <c r="P856" s="754">
        <v>0.15384615384615385</v>
      </c>
      <c r="Q856" s="742">
        <v>178</v>
      </c>
    </row>
    <row r="857" spans="1:17" ht="14.4" customHeight="1" x14ac:dyDescent="0.3">
      <c r="A857" s="737" t="s">
        <v>4865</v>
      </c>
      <c r="B857" s="738" t="s">
        <v>4148</v>
      </c>
      <c r="C857" s="738" t="s">
        <v>4144</v>
      </c>
      <c r="D857" s="738" t="s">
        <v>4242</v>
      </c>
      <c r="E857" s="738" t="s">
        <v>4241</v>
      </c>
      <c r="F857" s="741">
        <v>5</v>
      </c>
      <c r="G857" s="741">
        <v>1855</v>
      </c>
      <c r="H857" s="741">
        <v>0.61019736842105265</v>
      </c>
      <c r="I857" s="741">
        <v>371</v>
      </c>
      <c r="J857" s="741">
        <v>8</v>
      </c>
      <c r="K857" s="741">
        <v>3040</v>
      </c>
      <c r="L857" s="741">
        <v>1</v>
      </c>
      <c r="M857" s="741">
        <v>380</v>
      </c>
      <c r="N857" s="741">
        <v>18</v>
      </c>
      <c r="O857" s="741">
        <v>6840</v>
      </c>
      <c r="P857" s="754">
        <v>2.25</v>
      </c>
      <c r="Q857" s="742">
        <v>380</v>
      </c>
    </row>
    <row r="858" spans="1:17" ht="14.4" customHeight="1" x14ac:dyDescent="0.3">
      <c r="A858" s="737" t="s">
        <v>4865</v>
      </c>
      <c r="B858" s="738" t="s">
        <v>4148</v>
      </c>
      <c r="C858" s="738" t="s">
        <v>4144</v>
      </c>
      <c r="D858" s="738" t="s">
        <v>4293</v>
      </c>
      <c r="E858" s="738" t="s">
        <v>4294</v>
      </c>
      <c r="F858" s="741"/>
      <c r="G858" s="741"/>
      <c r="H858" s="741"/>
      <c r="I858" s="741"/>
      <c r="J858" s="741"/>
      <c r="K858" s="741"/>
      <c r="L858" s="741"/>
      <c r="M858" s="741"/>
      <c r="N858" s="741">
        <v>1</v>
      </c>
      <c r="O858" s="741">
        <v>100</v>
      </c>
      <c r="P858" s="754"/>
      <c r="Q858" s="742">
        <v>100</v>
      </c>
    </row>
    <row r="859" spans="1:17" ht="14.4" customHeight="1" x14ac:dyDescent="0.3">
      <c r="A859" s="737" t="s">
        <v>4865</v>
      </c>
      <c r="B859" s="738" t="s">
        <v>4148</v>
      </c>
      <c r="C859" s="738" t="s">
        <v>4144</v>
      </c>
      <c r="D859" s="738" t="s">
        <v>4316</v>
      </c>
      <c r="E859" s="738" t="s">
        <v>4288</v>
      </c>
      <c r="F859" s="741"/>
      <c r="G859" s="741"/>
      <c r="H859" s="741"/>
      <c r="I859" s="741"/>
      <c r="J859" s="741">
        <v>25</v>
      </c>
      <c r="K859" s="741">
        <v>21975</v>
      </c>
      <c r="L859" s="741">
        <v>1</v>
      </c>
      <c r="M859" s="741">
        <v>879</v>
      </c>
      <c r="N859" s="741"/>
      <c r="O859" s="741"/>
      <c r="P859" s="754"/>
      <c r="Q859" s="742"/>
    </row>
    <row r="860" spans="1:17" ht="14.4" customHeight="1" x14ac:dyDescent="0.3">
      <c r="A860" s="737" t="s">
        <v>4866</v>
      </c>
      <c r="B860" s="738" t="s">
        <v>4148</v>
      </c>
      <c r="C860" s="738" t="s">
        <v>4178</v>
      </c>
      <c r="D860" s="738" t="s">
        <v>4179</v>
      </c>
      <c r="E860" s="738" t="s">
        <v>4180</v>
      </c>
      <c r="F860" s="741">
        <v>2</v>
      </c>
      <c r="G860" s="741">
        <v>485.28</v>
      </c>
      <c r="H860" s="741"/>
      <c r="I860" s="741">
        <v>242.64</v>
      </c>
      <c r="J860" s="741"/>
      <c r="K860" s="741"/>
      <c r="L860" s="741"/>
      <c r="M860" s="741"/>
      <c r="N860" s="741"/>
      <c r="O860" s="741"/>
      <c r="P860" s="754"/>
      <c r="Q860" s="742"/>
    </row>
    <row r="861" spans="1:17" ht="14.4" customHeight="1" x14ac:dyDescent="0.3">
      <c r="A861" s="737" t="s">
        <v>4866</v>
      </c>
      <c r="B861" s="738" t="s">
        <v>4148</v>
      </c>
      <c r="C861" s="738" t="s">
        <v>4178</v>
      </c>
      <c r="D861" s="738" t="s">
        <v>4181</v>
      </c>
      <c r="E861" s="738" t="s">
        <v>4182</v>
      </c>
      <c r="F861" s="741">
        <v>61</v>
      </c>
      <c r="G861" s="741">
        <v>14801.04</v>
      </c>
      <c r="H861" s="741">
        <v>2.2575879367858782</v>
      </c>
      <c r="I861" s="741">
        <v>242.64000000000001</v>
      </c>
      <c r="J861" s="741">
        <v>27.02</v>
      </c>
      <c r="K861" s="741">
        <v>6556.13</v>
      </c>
      <c r="L861" s="741">
        <v>1</v>
      </c>
      <c r="M861" s="741">
        <v>242.63989637305701</v>
      </c>
      <c r="N861" s="741">
        <v>21</v>
      </c>
      <c r="O861" s="741">
        <v>5095.4399999999996</v>
      </c>
      <c r="P861" s="754">
        <v>0.77720240446726951</v>
      </c>
      <c r="Q861" s="742">
        <v>242.64</v>
      </c>
    </row>
    <row r="862" spans="1:17" ht="14.4" customHeight="1" x14ac:dyDescent="0.3">
      <c r="A862" s="737" t="s">
        <v>4866</v>
      </c>
      <c r="B862" s="738" t="s">
        <v>4148</v>
      </c>
      <c r="C862" s="738" t="s">
        <v>4178</v>
      </c>
      <c r="D862" s="738" t="s">
        <v>4183</v>
      </c>
      <c r="E862" s="738" t="s">
        <v>4184</v>
      </c>
      <c r="F862" s="741">
        <v>18</v>
      </c>
      <c r="G862" s="741">
        <v>4367.5200000000004</v>
      </c>
      <c r="H862" s="741">
        <v>3.0000000000000004</v>
      </c>
      <c r="I862" s="741">
        <v>242.64000000000001</v>
      </c>
      <c r="J862" s="741">
        <v>6</v>
      </c>
      <c r="K862" s="741">
        <v>1455.84</v>
      </c>
      <c r="L862" s="741">
        <v>1</v>
      </c>
      <c r="M862" s="741">
        <v>242.64</v>
      </c>
      <c r="N862" s="741"/>
      <c r="O862" s="741"/>
      <c r="P862" s="754"/>
      <c r="Q862" s="742"/>
    </row>
    <row r="863" spans="1:17" ht="14.4" customHeight="1" x14ac:dyDescent="0.3">
      <c r="A863" s="737" t="s">
        <v>4866</v>
      </c>
      <c r="B863" s="738" t="s">
        <v>4148</v>
      </c>
      <c r="C863" s="738" t="s">
        <v>4144</v>
      </c>
      <c r="D863" s="738" t="s">
        <v>4199</v>
      </c>
      <c r="E863" s="738" t="s">
        <v>4200</v>
      </c>
      <c r="F863" s="741">
        <v>1</v>
      </c>
      <c r="G863" s="741">
        <v>235</v>
      </c>
      <c r="H863" s="741">
        <v>0.46812749003984061</v>
      </c>
      <c r="I863" s="741">
        <v>235</v>
      </c>
      <c r="J863" s="741">
        <v>2</v>
      </c>
      <c r="K863" s="741">
        <v>502</v>
      </c>
      <c r="L863" s="741">
        <v>1</v>
      </c>
      <c r="M863" s="741">
        <v>251</v>
      </c>
      <c r="N863" s="741">
        <v>1</v>
      </c>
      <c r="O863" s="741">
        <v>251</v>
      </c>
      <c r="P863" s="754">
        <v>0.5</v>
      </c>
      <c r="Q863" s="742">
        <v>251</v>
      </c>
    </row>
    <row r="864" spans="1:17" ht="14.4" customHeight="1" x14ac:dyDescent="0.3">
      <c r="A864" s="737" t="s">
        <v>4866</v>
      </c>
      <c r="B864" s="738" t="s">
        <v>4148</v>
      </c>
      <c r="C864" s="738" t="s">
        <v>4144</v>
      </c>
      <c r="D864" s="738" t="s">
        <v>4203</v>
      </c>
      <c r="E864" s="738" t="s">
        <v>4204</v>
      </c>
      <c r="F864" s="741">
        <v>49</v>
      </c>
      <c r="G864" s="741">
        <v>16219</v>
      </c>
      <c r="H864" s="741">
        <v>2.8635240112994351</v>
      </c>
      <c r="I864" s="741">
        <v>331</v>
      </c>
      <c r="J864" s="741">
        <v>16</v>
      </c>
      <c r="K864" s="741">
        <v>5664</v>
      </c>
      <c r="L864" s="741">
        <v>1</v>
      </c>
      <c r="M864" s="741">
        <v>354</v>
      </c>
      <c r="N864" s="741">
        <v>12</v>
      </c>
      <c r="O864" s="741">
        <v>4260</v>
      </c>
      <c r="P864" s="754">
        <v>0.7521186440677966</v>
      </c>
      <c r="Q864" s="742">
        <v>355</v>
      </c>
    </row>
    <row r="865" spans="1:17" ht="14.4" customHeight="1" x14ac:dyDescent="0.3">
      <c r="A865" s="737" t="s">
        <v>4866</v>
      </c>
      <c r="B865" s="738" t="s">
        <v>4148</v>
      </c>
      <c r="C865" s="738" t="s">
        <v>4144</v>
      </c>
      <c r="D865" s="738" t="s">
        <v>4217</v>
      </c>
      <c r="E865" s="738" t="s">
        <v>4218</v>
      </c>
      <c r="F865" s="741">
        <v>4</v>
      </c>
      <c r="G865" s="741">
        <v>2424</v>
      </c>
      <c r="H865" s="741"/>
      <c r="I865" s="741">
        <v>606</v>
      </c>
      <c r="J865" s="741"/>
      <c r="K865" s="741"/>
      <c r="L865" s="741"/>
      <c r="M865" s="741"/>
      <c r="N865" s="741"/>
      <c r="O865" s="741"/>
      <c r="P865" s="754"/>
      <c r="Q865" s="742"/>
    </row>
    <row r="866" spans="1:17" ht="14.4" customHeight="1" x14ac:dyDescent="0.3">
      <c r="A866" s="737" t="s">
        <v>4866</v>
      </c>
      <c r="B866" s="738" t="s">
        <v>4148</v>
      </c>
      <c r="C866" s="738" t="s">
        <v>4144</v>
      </c>
      <c r="D866" s="738" t="s">
        <v>4219</v>
      </c>
      <c r="E866" s="738" t="s">
        <v>4220</v>
      </c>
      <c r="F866" s="741">
        <v>47</v>
      </c>
      <c r="G866" s="741">
        <v>17155</v>
      </c>
      <c r="H866" s="741">
        <v>2.8744973190348526</v>
      </c>
      <c r="I866" s="741">
        <v>365</v>
      </c>
      <c r="J866" s="741">
        <v>16</v>
      </c>
      <c r="K866" s="741">
        <v>5968</v>
      </c>
      <c r="L866" s="741">
        <v>1</v>
      </c>
      <c r="M866" s="741">
        <v>373</v>
      </c>
      <c r="N866" s="741">
        <v>11</v>
      </c>
      <c r="O866" s="741">
        <v>4103</v>
      </c>
      <c r="P866" s="754">
        <v>0.6875</v>
      </c>
      <c r="Q866" s="742">
        <v>373</v>
      </c>
    </row>
    <row r="867" spans="1:17" ht="14.4" customHeight="1" x14ac:dyDescent="0.3">
      <c r="A867" s="737" t="s">
        <v>4867</v>
      </c>
      <c r="B867" s="738" t="s">
        <v>4148</v>
      </c>
      <c r="C867" s="738" t="s">
        <v>4144</v>
      </c>
      <c r="D867" s="738" t="s">
        <v>4199</v>
      </c>
      <c r="E867" s="738" t="s">
        <v>4200</v>
      </c>
      <c r="F867" s="741">
        <v>6</v>
      </c>
      <c r="G867" s="741">
        <v>1410</v>
      </c>
      <c r="H867" s="741">
        <v>2.808764940239044</v>
      </c>
      <c r="I867" s="741">
        <v>235</v>
      </c>
      <c r="J867" s="741">
        <v>2</v>
      </c>
      <c r="K867" s="741">
        <v>502</v>
      </c>
      <c r="L867" s="741">
        <v>1</v>
      </c>
      <c r="M867" s="741">
        <v>251</v>
      </c>
      <c r="N867" s="741">
        <v>11</v>
      </c>
      <c r="O867" s="741">
        <v>2761</v>
      </c>
      <c r="P867" s="754">
        <v>5.5</v>
      </c>
      <c r="Q867" s="742">
        <v>251</v>
      </c>
    </row>
    <row r="868" spans="1:17" ht="14.4" customHeight="1" x14ac:dyDescent="0.3">
      <c r="A868" s="737" t="s">
        <v>4867</v>
      </c>
      <c r="B868" s="738" t="s">
        <v>4148</v>
      </c>
      <c r="C868" s="738" t="s">
        <v>4144</v>
      </c>
      <c r="D868" s="738" t="s">
        <v>4225</v>
      </c>
      <c r="E868" s="738" t="s">
        <v>4226</v>
      </c>
      <c r="F868" s="741">
        <v>1</v>
      </c>
      <c r="G868" s="741">
        <v>118</v>
      </c>
      <c r="H868" s="741"/>
      <c r="I868" s="741">
        <v>118</v>
      </c>
      <c r="J868" s="741"/>
      <c r="K868" s="741"/>
      <c r="L868" s="741"/>
      <c r="M868" s="741"/>
      <c r="N868" s="741"/>
      <c r="O868" s="741"/>
      <c r="P868" s="754"/>
      <c r="Q868" s="742"/>
    </row>
    <row r="869" spans="1:17" ht="14.4" customHeight="1" x14ac:dyDescent="0.3">
      <c r="A869" s="737" t="s">
        <v>4867</v>
      </c>
      <c r="B869" s="738" t="s">
        <v>4148</v>
      </c>
      <c r="C869" s="738" t="s">
        <v>4144</v>
      </c>
      <c r="D869" s="738" t="s">
        <v>4203</v>
      </c>
      <c r="E869" s="738" t="s">
        <v>4204</v>
      </c>
      <c r="F869" s="741">
        <v>1</v>
      </c>
      <c r="G869" s="741">
        <v>331</v>
      </c>
      <c r="H869" s="741">
        <v>0.93502824858757061</v>
      </c>
      <c r="I869" s="741">
        <v>331</v>
      </c>
      <c r="J869" s="741">
        <v>1</v>
      </c>
      <c r="K869" s="741">
        <v>354</v>
      </c>
      <c r="L869" s="741">
        <v>1</v>
      </c>
      <c r="M869" s="741">
        <v>354</v>
      </c>
      <c r="N869" s="741">
        <v>2</v>
      </c>
      <c r="O869" s="741">
        <v>710</v>
      </c>
      <c r="P869" s="754">
        <v>2.0056497175141241</v>
      </c>
      <c r="Q869" s="742">
        <v>355</v>
      </c>
    </row>
    <row r="870" spans="1:17" ht="14.4" customHeight="1" x14ac:dyDescent="0.3">
      <c r="A870" s="737" t="s">
        <v>4867</v>
      </c>
      <c r="B870" s="738" t="s">
        <v>4148</v>
      </c>
      <c r="C870" s="738" t="s">
        <v>4144</v>
      </c>
      <c r="D870" s="738" t="s">
        <v>4299</v>
      </c>
      <c r="E870" s="738" t="s">
        <v>4300</v>
      </c>
      <c r="F870" s="741">
        <v>3</v>
      </c>
      <c r="G870" s="741">
        <v>2121</v>
      </c>
      <c r="H870" s="741"/>
      <c r="I870" s="741">
        <v>707</v>
      </c>
      <c r="J870" s="741"/>
      <c r="K870" s="741"/>
      <c r="L870" s="741"/>
      <c r="M870" s="741"/>
      <c r="N870" s="741">
        <v>9</v>
      </c>
      <c r="O870" s="741">
        <v>6480</v>
      </c>
      <c r="P870" s="754"/>
      <c r="Q870" s="742">
        <v>720</v>
      </c>
    </row>
    <row r="871" spans="1:17" ht="14.4" customHeight="1" x14ac:dyDescent="0.3">
      <c r="A871" s="737" t="s">
        <v>4868</v>
      </c>
      <c r="B871" s="738" t="s">
        <v>4148</v>
      </c>
      <c r="C871" s="738" t="s">
        <v>4178</v>
      </c>
      <c r="D871" s="738" t="s">
        <v>4280</v>
      </c>
      <c r="E871" s="738" t="s">
        <v>4281</v>
      </c>
      <c r="F871" s="741">
        <v>19</v>
      </c>
      <c r="G871" s="741">
        <v>17190.25</v>
      </c>
      <c r="H871" s="741">
        <v>1.1176470588235294</v>
      </c>
      <c r="I871" s="741">
        <v>904.75</v>
      </c>
      <c r="J871" s="741">
        <v>17</v>
      </c>
      <c r="K871" s="741">
        <v>15380.75</v>
      </c>
      <c r="L871" s="741">
        <v>1</v>
      </c>
      <c r="M871" s="741">
        <v>904.75</v>
      </c>
      <c r="N871" s="741">
        <v>9</v>
      </c>
      <c r="O871" s="741">
        <v>8142.75</v>
      </c>
      <c r="P871" s="754">
        <v>0.52941176470588236</v>
      </c>
      <c r="Q871" s="742">
        <v>904.75</v>
      </c>
    </row>
    <row r="872" spans="1:17" ht="14.4" customHeight="1" x14ac:dyDescent="0.3">
      <c r="A872" s="737" t="s">
        <v>4868</v>
      </c>
      <c r="B872" s="738" t="s">
        <v>4148</v>
      </c>
      <c r="C872" s="738" t="s">
        <v>4178</v>
      </c>
      <c r="D872" s="738" t="s">
        <v>4179</v>
      </c>
      <c r="E872" s="738" t="s">
        <v>4180</v>
      </c>
      <c r="F872" s="741">
        <v>1</v>
      </c>
      <c r="G872" s="741">
        <v>242.64</v>
      </c>
      <c r="H872" s="741">
        <v>1</v>
      </c>
      <c r="I872" s="741">
        <v>242.64</v>
      </c>
      <c r="J872" s="741">
        <v>1</v>
      </c>
      <c r="K872" s="741">
        <v>242.64</v>
      </c>
      <c r="L872" s="741">
        <v>1</v>
      </c>
      <c r="M872" s="741">
        <v>242.64</v>
      </c>
      <c r="N872" s="741">
        <v>2</v>
      </c>
      <c r="O872" s="741">
        <v>485.28</v>
      </c>
      <c r="P872" s="754">
        <v>2</v>
      </c>
      <c r="Q872" s="742">
        <v>242.64</v>
      </c>
    </row>
    <row r="873" spans="1:17" ht="14.4" customHeight="1" x14ac:dyDescent="0.3">
      <c r="A873" s="737" t="s">
        <v>4868</v>
      </c>
      <c r="B873" s="738" t="s">
        <v>4148</v>
      </c>
      <c r="C873" s="738" t="s">
        <v>4178</v>
      </c>
      <c r="D873" s="738" t="s">
        <v>4181</v>
      </c>
      <c r="E873" s="738" t="s">
        <v>4182</v>
      </c>
      <c r="F873" s="741">
        <v>50</v>
      </c>
      <c r="G873" s="741">
        <v>12131.999999999995</v>
      </c>
      <c r="H873" s="741">
        <v>3.5211553754796157</v>
      </c>
      <c r="I873" s="741">
        <v>242.6399999999999</v>
      </c>
      <c r="J873" s="741">
        <v>14.2</v>
      </c>
      <c r="K873" s="741">
        <v>3445.4599999999996</v>
      </c>
      <c r="L873" s="741">
        <v>1</v>
      </c>
      <c r="M873" s="741">
        <v>242.63802816901406</v>
      </c>
      <c r="N873" s="741">
        <v>45</v>
      </c>
      <c r="O873" s="741">
        <v>10918.800000000001</v>
      </c>
      <c r="P873" s="754">
        <v>3.1690398379316558</v>
      </c>
      <c r="Q873" s="742">
        <v>242.64000000000001</v>
      </c>
    </row>
    <row r="874" spans="1:17" ht="14.4" customHeight="1" x14ac:dyDescent="0.3">
      <c r="A874" s="737" t="s">
        <v>4868</v>
      </c>
      <c r="B874" s="738" t="s">
        <v>4148</v>
      </c>
      <c r="C874" s="738" t="s">
        <v>4178</v>
      </c>
      <c r="D874" s="738" t="s">
        <v>4183</v>
      </c>
      <c r="E874" s="738" t="s">
        <v>4184</v>
      </c>
      <c r="F874" s="741">
        <v>4</v>
      </c>
      <c r="G874" s="741">
        <v>970.56</v>
      </c>
      <c r="H874" s="741">
        <v>1.990075866311257</v>
      </c>
      <c r="I874" s="741">
        <v>242.64</v>
      </c>
      <c r="J874" s="741">
        <v>2.0099999999999998</v>
      </c>
      <c r="K874" s="741">
        <v>487.69999999999993</v>
      </c>
      <c r="L874" s="741">
        <v>1</v>
      </c>
      <c r="M874" s="741">
        <v>242.63681592039799</v>
      </c>
      <c r="N874" s="741">
        <v>3</v>
      </c>
      <c r="O874" s="741">
        <v>727.92</v>
      </c>
      <c r="P874" s="754">
        <v>1.4925568997334429</v>
      </c>
      <c r="Q874" s="742">
        <v>242.64</v>
      </c>
    </row>
    <row r="875" spans="1:17" ht="14.4" customHeight="1" x14ac:dyDescent="0.3">
      <c r="A875" s="737" t="s">
        <v>4868</v>
      </c>
      <c r="B875" s="738" t="s">
        <v>4148</v>
      </c>
      <c r="C875" s="738" t="s">
        <v>4144</v>
      </c>
      <c r="D875" s="738" t="s">
        <v>4282</v>
      </c>
      <c r="E875" s="738" t="s">
        <v>4283</v>
      </c>
      <c r="F875" s="741">
        <v>4</v>
      </c>
      <c r="G875" s="741">
        <v>756</v>
      </c>
      <c r="H875" s="741">
        <v>0.64615384615384619</v>
      </c>
      <c r="I875" s="741">
        <v>189</v>
      </c>
      <c r="J875" s="741">
        <v>6</v>
      </c>
      <c r="K875" s="741">
        <v>1170</v>
      </c>
      <c r="L875" s="741">
        <v>1</v>
      </c>
      <c r="M875" s="741">
        <v>195</v>
      </c>
      <c r="N875" s="741">
        <v>1</v>
      </c>
      <c r="O875" s="741">
        <v>196</v>
      </c>
      <c r="P875" s="754">
        <v>0.16752136752136751</v>
      </c>
      <c r="Q875" s="742">
        <v>196</v>
      </c>
    </row>
    <row r="876" spans="1:17" ht="14.4" customHeight="1" x14ac:dyDescent="0.3">
      <c r="A876" s="737" t="s">
        <v>4868</v>
      </c>
      <c r="B876" s="738" t="s">
        <v>4148</v>
      </c>
      <c r="C876" s="738" t="s">
        <v>4144</v>
      </c>
      <c r="D876" s="738" t="s">
        <v>4195</v>
      </c>
      <c r="E876" s="738" t="s">
        <v>4196</v>
      </c>
      <c r="F876" s="741">
        <v>1</v>
      </c>
      <c r="G876" s="741">
        <v>110</v>
      </c>
      <c r="H876" s="741"/>
      <c r="I876" s="741">
        <v>110</v>
      </c>
      <c r="J876" s="741"/>
      <c r="K876" s="741"/>
      <c r="L876" s="741"/>
      <c r="M876" s="741"/>
      <c r="N876" s="741"/>
      <c r="O876" s="741"/>
      <c r="P876" s="754"/>
      <c r="Q876" s="742"/>
    </row>
    <row r="877" spans="1:17" ht="14.4" customHeight="1" x14ac:dyDescent="0.3">
      <c r="A877" s="737" t="s">
        <v>4868</v>
      </c>
      <c r="B877" s="738" t="s">
        <v>4148</v>
      </c>
      <c r="C877" s="738" t="s">
        <v>4144</v>
      </c>
      <c r="D877" s="738" t="s">
        <v>4199</v>
      </c>
      <c r="E877" s="738" t="s">
        <v>4200</v>
      </c>
      <c r="F877" s="741">
        <v>667</v>
      </c>
      <c r="G877" s="741">
        <v>156745</v>
      </c>
      <c r="H877" s="741">
        <v>0.97881202462875772</v>
      </c>
      <c r="I877" s="741">
        <v>235</v>
      </c>
      <c r="J877" s="741">
        <v>638</v>
      </c>
      <c r="K877" s="741">
        <v>160138</v>
      </c>
      <c r="L877" s="741">
        <v>1</v>
      </c>
      <c r="M877" s="741">
        <v>251</v>
      </c>
      <c r="N877" s="741">
        <v>703</v>
      </c>
      <c r="O877" s="741">
        <v>176453</v>
      </c>
      <c r="P877" s="754">
        <v>1.1018808777429467</v>
      </c>
      <c r="Q877" s="742">
        <v>251</v>
      </c>
    </row>
    <row r="878" spans="1:17" ht="14.4" customHeight="1" x14ac:dyDescent="0.3">
      <c r="A878" s="737" t="s">
        <v>4868</v>
      </c>
      <c r="B878" s="738" t="s">
        <v>4148</v>
      </c>
      <c r="C878" s="738" t="s">
        <v>4144</v>
      </c>
      <c r="D878" s="738" t="s">
        <v>4225</v>
      </c>
      <c r="E878" s="738" t="s">
        <v>4226</v>
      </c>
      <c r="F878" s="741">
        <v>1016</v>
      </c>
      <c r="G878" s="741">
        <v>119888</v>
      </c>
      <c r="H878" s="741">
        <v>0.85797300585397973</v>
      </c>
      <c r="I878" s="741">
        <v>118</v>
      </c>
      <c r="J878" s="741">
        <v>1109</v>
      </c>
      <c r="K878" s="741">
        <v>139734</v>
      </c>
      <c r="L878" s="741">
        <v>1</v>
      </c>
      <c r="M878" s="741">
        <v>126</v>
      </c>
      <c r="N878" s="741">
        <v>1265</v>
      </c>
      <c r="O878" s="741">
        <v>159390</v>
      </c>
      <c r="P878" s="754">
        <v>1.1406672678088368</v>
      </c>
      <c r="Q878" s="742">
        <v>126</v>
      </c>
    </row>
    <row r="879" spans="1:17" ht="14.4" customHeight="1" x14ac:dyDescent="0.3">
      <c r="A879" s="737" t="s">
        <v>4868</v>
      </c>
      <c r="B879" s="738" t="s">
        <v>4148</v>
      </c>
      <c r="C879" s="738" t="s">
        <v>4144</v>
      </c>
      <c r="D879" s="738" t="s">
        <v>4229</v>
      </c>
      <c r="E879" s="738" t="s">
        <v>4230</v>
      </c>
      <c r="F879" s="741">
        <v>32</v>
      </c>
      <c r="G879" s="741">
        <v>15584</v>
      </c>
      <c r="H879" s="741"/>
      <c r="I879" s="741">
        <v>487</v>
      </c>
      <c r="J879" s="741"/>
      <c r="K879" s="741"/>
      <c r="L879" s="741"/>
      <c r="M879" s="741"/>
      <c r="N879" s="741">
        <v>5</v>
      </c>
      <c r="O879" s="741">
        <v>2475</v>
      </c>
      <c r="P879" s="754"/>
      <c r="Q879" s="742">
        <v>495</v>
      </c>
    </row>
    <row r="880" spans="1:17" ht="14.4" customHeight="1" x14ac:dyDescent="0.3">
      <c r="A880" s="737" t="s">
        <v>4868</v>
      </c>
      <c r="B880" s="738" t="s">
        <v>4148</v>
      </c>
      <c r="C880" s="738" t="s">
        <v>4144</v>
      </c>
      <c r="D880" s="738" t="s">
        <v>4286</v>
      </c>
      <c r="E880" s="738" t="s">
        <v>4233</v>
      </c>
      <c r="F880" s="741">
        <v>21</v>
      </c>
      <c r="G880" s="741">
        <v>14280</v>
      </c>
      <c r="H880" s="741">
        <v>0.3773784355179704</v>
      </c>
      <c r="I880" s="741">
        <v>680</v>
      </c>
      <c r="J880" s="741">
        <v>55</v>
      </c>
      <c r="K880" s="741">
        <v>37840</v>
      </c>
      <c r="L880" s="741">
        <v>1</v>
      </c>
      <c r="M880" s="741">
        <v>688</v>
      </c>
      <c r="N880" s="741">
        <v>102</v>
      </c>
      <c r="O880" s="741">
        <v>70176</v>
      </c>
      <c r="P880" s="754">
        <v>1.8545454545454545</v>
      </c>
      <c r="Q880" s="742">
        <v>688</v>
      </c>
    </row>
    <row r="881" spans="1:17" ht="14.4" customHeight="1" x14ac:dyDescent="0.3">
      <c r="A881" s="737" t="s">
        <v>4868</v>
      </c>
      <c r="B881" s="738" t="s">
        <v>4148</v>
      </c>
      <c r="C881" s="738" t="s">
        <v>4144</v>
      </c>
      <c r="D881" s="738" t="s">
        <v>4231</v>
      </c>
      <c r="E881" s="738" t="s">
        <v>4230</v>
      </c>
      <c r="F881" s="741">
        <v>63</v>
      </c>
      <c r="G881" s="741">
        <v>35217</v>
      </c>
      <c r="H881" s="741">
        <v>1.0164223043177096</v>
      </c>
      <c r="I881" s="741">
        <v>559</v>
      </c>
      <c r="J881" s="741">
        <v>61</v>
      </c>
      <c r="K881" s="741">
        <v>34648</v>
      </c>
      <c r="L881" s="741">
        <v>1</v>
      </c>
      <c r="M881" s="741">
        <v>568</v>
      </c>
      <c r="N881" s="741">
        <v>39</v>
      </c>
      <c r="O881" s="741">
        <v>22152</v>
      </c>
      <c r="P881" s="754">
        <v>0.63934426229508201</v>
      </c>
      <c r="Q881" s="742">
        <v>568</v>
      </c>
    </row>
    <row r="882" spans="1:17" ht="14.4" customHeight="1" x14ac:dyDescent="0.3">
      <c r="A882" s="737" t="s">
        <v>4868</v>
      </c>
      <c r="B882" s="738" t="s">
        <v>4148</v>
      </c>
      <c r="C882" s="738" t="s">
        <v>4144</v>
      </c>
      <c r="D882" s="738" t="s">
        <v>4232</v>
      </c>
      <c r="E882" s="738" t="s">
        <v>4233</v>
      </c>
      <c r="F882" s="741">
        <v>334</v>
      </c>
      <c r="G882" s="741">
        <v>251168</v>
      </c>
      <c r="H882" s="741">
        <v>1.7462959486612575</v>
      </c>
      <c r="I882" s="741">
        <v>752</v>
      </c>
      <c r="J882" s="741">
        <v>189</v>
      </c>
      <c r="K882" s="741">
        <v>143829</v>
      </c>
      <c r="L882" s="741">
        <v>1</v>
      </c>
      <c r="M882" s="741">
        <v>761</v>
      </c>
      <c r="N882" s="741">
        <v>302</v>
      </c>
      <c r="O882" s="741">
        <v>229822</v>
      </c>
      <c r="P882" s="754">
        <v>1.5978835978835979</v>
      </c>
      <c r="Q882" s="742">
        <v>761</v>
      </c>
    </row>
    <row r="883" spans="1:17" ht="14.4" customHeight="1" x14ac:dyDescent="0.3">
      <c r="A883" s="737" t="s">
        <v>4868</v>
      </c>
      <c r="B883" s="738" t="s">
        <v>4148</v>
      </c>
      <c r="C883" s="738" t="s">
        <v>4144</v>
      </c>
      <c r="D883" s="738" t="s">
        <v>4287</v>
      </c>
      <c r="E883" s="738" t="s">
        <v>4288</v>
      </c>
      <c r="F883" s="741">
        <v>939</v>
      </c>
      <c r="G883" s="741">
        <v>759651</v>
      </c>
      <c r="H883" s="741">
        <v>0.76622830375947126</v>
      </c>
      <c r="I883" s="741">
        <v>809</v>
      </c>
      <c r="J883" s="741">
        <v>1212</v>
      </c>
      <c r="K883" s="741">
        <v>991416</v>
      </c>
      <c r="L883" s="741">
        <v>1</v>
      </c>
      <c r="M883" s="741">
        <v>818</v>
      </c>
      <c r="N883" s="741">
        <v>1141</v>
      </c>
      <c r="O883" s="741">
        <v>933338</v>
      </c>
      <c r="P883" s="754">
        <v>0.9414191419141914</v>
      </c>
      <c r="Q883" s="742">
        <v>818</v>
      </c>
    </row>
    <row r="884" spans="1:17" ht="14.4" customHeight="1" x14ac:dyDescent="0.3">
      <c r="A884" s="737" t="s">
        <v>4868</v>
      </c>
      <c r="B884" s="738" t="s">
        <v>4148</v>
      </c>
      <c r="C884" s="738" t="s">
        <v>4144</v>
      </c>
      <c r="D884" s="738" t="s">
        <v>4234</v>
      </c>
      <c r="E884" s="738" t="s">
        <v>4235</v>
      </c>
      <c r="F884" s="741">
        <v>23</v>
      </c>
      <c r="G884" s="741">
        <v>10327</v>
      </c>
      <c r="H884" s="741">
        <v>2.2352813852813851</v>
      </c>
      <c r="I884" s="741">
        <v>449</v>
      </c>
      <c r="J884" s="741">
        <v>10</v>
      </c>
      <c r="K884" s="741">
        <v>4620</v>
      </c>
      <c r="L884" s="741">
        <v>1</v>
      </c>
      <c r="M884" s="741">
        <v>462</v>
      </c>
      <c r="N884" s="741">
        <v>7</v>
      </c>
      <c r="O884" s="741">
        <v>3234</v>
      </c>
      <c r="P884" s="754">
        <v>0.7</v>
      </c>
      <c r="Q884" s="742">
        <v>462</v>
      </c>
    </row>
    <row r="885" spans="1:17" ht="14.4" customHeight="1" x14ac:dyDescent="0.3">
      <c r="A885" s="737" t="s">
        <v>4868</v>
      </c>
      <c r="B885" s="738" t="s">
        <v>4148</v>
      </c>
      <c r="C885" s="738" t="s">
        <v>4144</v>
      </c>
      <c r="D885" s="738" t="s">
        <v>4311</v>
      </c>
      <c r="E885" s="738" t="s">
        <v>4220</v>
      </c>
      <c r="F885" s="741">
        <v>44</v>
      </c>
      <c r="G885" s="741">
        <v>19228</v>
      </c>
      <c r="H885" s="741">
        <v>1.3064275037369208</v>
      </c>
      <c r="I885" s="741">
        <v>437</v>
      </c>
      <c r="J885" s="741">
        <v>33</v>
      </c>
      <c r="K885" s="741">
        <v>14718</v>
      </c>
      <c r="L885" s="741">
        <v>1</v>
      </c>
      <c r="M885" s="741">
        <v>446</v>
      </c>
      <c r="N885" s="741">
        <v>48</v>
      </c>
      <c r="O885" s="741">
        <v>21408</v>
      </c>
      <c r="P885" s="754">
        <v>1.4545454545454546</v>
      </c>
      <c r="Q885" s="742">
        <v>446</v>
      </c>
    </row>
    <row r="886" spans="1:17" ht="14.4" customHeight="1" x14ac:dyDescent="0.3">
      <c r="A886" s="737" t="s">
        <v>4868</v>
      </c>
      <c r="B886" s="738" t="s">
        <v>4148</v>
      </c>
      <c r="C886" s="738" t="s">
        <v>4144</v>
      </c>
      <c r="D886" s="738" t="s">
        <v>4312</v>
      </c>
      <c r="E886" s="738" t="s">
        <v>4218</v>
      </c>
      <c r="F886" s="741">
        <v>40</v>
      </c>
      <c r="G886" s="741">
        <v>28600</v>
      </c>
      <c r="H886" s="741">
        <v>1.0912698412698412</v>
      </c>
      <c r="I886" s="741">
        <v>715</v>
      </c>
      <c r="J886" s="741">
        <v>36</v>
      </c>
      <c r="K886" s="741">
        <v>26208</v>
      </c>
      <c r="L886" s="741">
        <v>1</v>
      </c>
      <c r="M886" s="741">
        <v>728</v>
      </c>
      <c r="N886" s="741">
        <v>27</v>
      </c>
      <c r="O886" s="741">
        <v>19656</v>
      </c>
      <c r="P886" s="754">
        <v>0.75</v>
      </c>
      <c r="Q886" s="742">
        <v>728</v>
      </c>
    </row>
    <row r="887" spans="1:17" ht="14.4" customHeight="1" x14ac:dyDescent="0.3">
      <c r="A887" s="737" t="s">
        <v>4868</v>
      </c>
      <c r="B887" s="738" t="s">
        <v>4148</v>
      </c>
      <c r="C887" s="738" t="s">
        <v>4144</v>
      </c>
      <c r="D887" s="738" t="s">
        <v>4248</v>
      </c>
      <c r="E887" s="738" t="s">
        <v>4249</v>
      </c>
      <c r="F887" s="741">
        <v>4</v>
      </c>
      <c r="G887" s="741">
        <v>3296</v>
      </c>
      <c r="H887" s="741">
        <v>1.978391356542617</v>
      </c>
      <c r="I887" s="741">
        <v>824</v>
      </c>
      <c r="J887" s="741">
        <v>2</v>
      </c>
      <c r="K887" s="741">
        <v>1666</v>
      </c>
      <c r="L887" s="741">
        <v>1</v>
      </c>
      <c r="M887" s="741">
        <v>833</v>
      </c>
      <c r="N887" s="741">
        <v>4</v>
      </c>
      <c r="O887" s="741">
        <v>3332</v>
      </c>
      <c r="P887" s="754">
        <v>2</v>
      </c>
      <c r="Q887" s="742">
        <v>833</v>
      </c>
    </row>
    <row r="888" spans="1:17" ht="14.4" customHeight="1" x14ac:dyDescent="0.3">
      <c r="A888" s="737" t="s">
        <v>4868</v>
      </c>
      <c r="B888" s="738" t="s">
        <v>4148</v>
      </c>
      <c r="C888" s="738" t="s">
        <v>4144</v>
      </c>
      <c r="D888" s="738" t="s">
        <v>4236</v>
      </c>
      <c r="E888" s="738" t="s">
        <v>4237</v>
      </c>
      <c r="F888" s="741">
        <v>264</v>
      </c>
      <c r="G888" s="741">
        <v>55440</v>
      </c>
      <c r="H888" s="741">
        <v>0.9079593842122502</v>
      </c>
      <c r="I888" s="741">
        <v>210</v>
      </c>
      <c r="J888" s="741">
        <v>284</v>
      </c>
      <c r="K888" s="741">
        <v>61060</v>
      </c>
      <c r="L888" s="741">
        <v>1</v>
      </c>
      <c r="M888" s="741">
        <v>215</v>
      </c>
      <c r="N888" s="741">
        <v>284</v>
      </c>
      <c r="O888" s="741">
        <v>61060</v>
      </c>
      <c r="P888" s="754">
        <v>1</v>
      </c>
      <c r="Q888" s="742">
        <v>215</v>
      </c>
    </row>
    <row r="889" spans="1:17" ht="14.4" customHeight="1" x14ac:dyDescent="0.3">
      <c r="A889" s="737" t="s">
        <v>4868</v>
      </c>
      <c r="B889" s="738" t="s">
        <v>4148</v>
      </c>
      <c r="C889" s="738" t="s">
        <v>4144</v>
      </c>
      <c r="D889" s="738" t="s">
        <v>4203</v>
      </c>
      <c r="E889" s="738" t="s">
        <v>4204</v>
      </c>
      <c r="F889" s="741">
        <v>4</v>
      </c>
      <c r="G889" s="741">
        <v>1324</v>
      </c>
      <c r="H889" s="741"/>
      <c r="I889" s="741">
        <v>331</v>
      </c>
      <c r="J889" s="741"/>
      <c r="K889" s="741"/>
      <c r="L889" s="741"/>
      <c r="M889" s="741"/>
      <c r="N889" s="741">
        <v>2</v>
      </c>
      <c r="O889" s="741">
        <v>710</v>
      </c>
      <c r="P889" s="754"/>
      <c r="Q889" s="742">
        <v>355</v>
      </c>
    </row>
    <row r="890" spans="1:17" ht="14.4" customHeight="1" x14ac:dyDescent="0.3">
      <c r="A890" s="737" t="s">
        <v>4868</v>
      </c>
      <c r="B890" s="738" t="s">
        <v>4148</v>
      </c>
      <c r="C890" s="738" t="s">
        <v>4144</v>
      </c>
      <c r="D890" s="738" t="s">
        <v>4238</v>
      </c>
      <c r="E890" s="738" t="s">
        <v>4239</v>
      </c>
      <c r="F890" s="741">
        <v>1413</v>
      </c>
      <c r="G890" s="741">
        <v>120105</v>
      </c>
      <c r="H890" s="741">
        <v>0.89487017099430022</v>
      </c>
      <c r="I890" s="741">
        <v>85</v>
      </c>
      <c r="J890" s="741">
        <v>1579</v>
      </c>
      <c r="K890" s="741">
        <v>134215</v>
      </c>
      <c r="L890" s="741">
        <v>1</v>
      </c>
      <c r="M890" s="741">
        <v>85</v>
      </c>
      <c r="N890" s="741">
        <v>1604</v>
      </c>
      <c r="O890" s="741">
        <v>136340</v>
      </c>
      <c r="P890" s="754">
        <v>1.0158328055731476</v>
      </c>
      <c r="Q890" s="742">
        <v>85</v>
      </c>
    </row>
    <row r="891" spans="1:17" ht="14.4" customHeight="1" x14ac:dyDescent="0.3">
      <c r="A891" s="737" t="s">
        <v>4868</v>
      </c>
      <c r="B891" s="738" t="s">
        <v>4148</v>
      </c>
      <c r="C891" s="738" t="s">
        <v>4144</v>
      </c>
      <c r="D891" s="738" t="s">
        <v>4299</v>
      </c>
      <c r="E891" s="738" t="s">
        <v>4300</v>
      </c>
      <c r="F891" s="741">
        <v>3</v>
      </c>
      <c r="G891" s="741">
        <v>2121</v>
      </c>
      <c r="H891" s="741">
        <v>0.98331015299026425</v>
      </c>
      <c r="I891" s="741">
        <v>707</v>
      </c>
      <c r="J891" s="741">
        <v>3</v>
      </c>
      <c r="K891" s="741">
        <v>2157</v>
      </c>
      <c r="L891" s="741">
        <v>1</v>
      </c>
      <c r="M891" s="741">
        <v>719</v>
      </c>
      <c r="N891" s="741">
        <v>5</v>
      </c>
      <c r="O891" s="741">
        <v>3600</v>
      </c>
      <c r="P891" s="754">
        <v>1.6689847009735743</v>
      </c>
      <c r="Q891" s="742">
        <v>720</v>
      </c>
    </row>
    <row r="892" spans="1:17" ht="14.4" customHeight="1" x14ac:dyDescent="0.3">
      <c r="A892" s="737" t="s">
        <v>4868</v>
      </c>
      <c r="B892" s="738" t="s">
        <v>4148</v>
      </c>
      <c r="C892" s="738" t="s">
        <v>4144</v>
      </c>
      <c r="D892" s="738" t="s">
        <v>4289</v>
      </c>
      <c r="E892" s="738" t="s">
        <v>4288</v>
      </c>
      <c r="F892" s="741">
        <v>88</v>
      </c>
      <c r="G892" s="741">
        <v>82280</v>
      </c>
      <c r="H892" s="741">
        <v>0.80774365821094796</v>
      </c>
      <c r="I892" s="741">
        <v>935</v>
      </c>
      <c r="J892" s="741">
        <v>107</v>
      </c>
      <c r="K892" s="741">
        <v>101864</v>
      </c>
      <c r="L892" s="741">
        <v>1</v>
      </c>
      <c r="M892" s="741">
        <v>952</v>
      </c>
      <c r="N892" s="741">
        <v>38</v>
      </c>
      <c r="O892" s="741">
        <v>36176</v>
      </c>
      <c r="P892" s="754">
        <v>0.35514018691588783</v>
      </c>
      <c r="Q892" s="742">
        <v>952</v>
      </c>
    </row>
    <row r="893" spans="1:17" ht="14.4" customHeight="1" x14ac:dyDescent="0.3">
      <c r="A893" s="737" t="s">
        <v>4868</v>
      </c>
      <c r="B893" s="738" t="s">
        <v>4148</v>
      </c>
      <c r="C893" s="738" t="s">
        <v>4144</v>
      </c>
      <c r="D893" s="738" t="s">
        <v>4209</v>
      </c>
      <c r="E893" s="738" t="s">
        <v>4210</v>
      </c>
      <c r="F893" s="741"/>
      <c r="G893" s="741"/>
      <c r="H893" s="741"/>
      <c r="I893" s="741"/>
      <c r="J893" s="741">
        <v>18</v>
      </c>
      <c r="K893" s="741">
        <v>2160</v>
      </c>
      <c r="L893" s="741">
        <v>1</v>
      </c>
      <c r="M893" s="741">
        <v>120</v>
      </c>
      <c r="N893" s="741">
        <v>10</v>
      </c>
      <c r="O893" s="741">
        <v>1200</v>
      </c>
      <c r="P893" s="754">
        <v>0.55555555555555558</v>
      </c>
      <c r="Q893" s="742">
        <v>120</v>
      </c>
    </row>
    <row r="894" spans="1:17" ht="14.4" customHeight="1" x14ac:dyDescent="0.3">
      <c r="A894" s="737" t="s">
        <v>4868</v>
      </c>
      <c r="B894" s="738" t="s">
        <v>4148</v>
      </c>
      <c r="C894" s="738" t="s">
        <v>4144</v>
      </c>
      <c r="D894" s="738" t="s">
        <v>4290</v>
      </c>
      <c r="E894" s="738" t="s">
        <v>4288</v>
      </c>
      <c r="F894" s="741">
        <v>65</v>
      </c>
      <c r="G894" s="741">
        <v>47905</v>
      </c>
      <c r="H894" s="741">
        <v>2.6792505592841165</v>
      </c>
      <c r="I894" s="741">
        <v>737</v>
      </c>
      <c r="J894" s="741">
        <v>24</v>
      </c>
      <c r="K894" s="741">
        <v>17880</v>
      </c>
      <c r="L894" s="741">
        <v>1</v>
      </c>
      <c r="M894" s="741">
        <v>745</v>
      </c>
      <c r="N894" s="741">
        <v>42</v>
      </c>
      <c r="O894" s="741">
        <v>31290</v>
      </c>
      <c r="P894" s="754">
        <v>1.75</v>
      </c>
      <c r="Q894" s="742">
        <v>745</v>
      </c>
    </row>
    <row r="895" spans="1:17" ht="14.4" customHeight="1" x14ac:dyDescent="0.3">
      <c r="A895" s="737" t="s">
        <v>4868</v>
      </c>
      <c r="B895" s="738" t="s">
        <v>4148</v>
      </c>
      <c r="C895" s="738" t="s">
        <v>4144</v>
      </c>
      <c r="D895" s="738" t="s">
        <v>4291</v>
      </c>
      <c r="E895" s="738" t="s">
        <v>4292</v>
      </c>
      <c r="F895" s="741">
        <v>53</v>
      </c>
      <c r="G895" s="741">
        <v>27931</v>
      </c>
      <c r="H895" s="741">
        <v>2.44944312900114</v>
      </c>
      <c r="I895" s="741">
        <v>527</v>
      </c>
      <c r="J895" s="741">
        <v>21</v>
      </c>
      <c r="K895" s="741">
        <v>11403</v>
      </c>
      <c r="L895" s="741">
        <v>1</v>
      </c>
      <c r="M895" s="741">
        <v>543</v>
      </c>
      <c r="N895" s="741">
        <v>23</v>
      </c>
      <c r="O895" s="741">
        <v>12489</v>
      </c>
      <c r="P895" s="754">
        <v>1.0952380952380953</v>
      </c>
      <c r="Q895" s="742">
        <v>543</v>
      </c>
    </row>
    <row r="896" spans="1:17" ht="14.4" customHeight="1" x14ac:dyDescent="0.3">
      <c r="A896" s="737" t="s">
        <v>4868</v>
      </c>
      <c r="B896" s="738" t="s">
        <v>4148</v>
      </c>
      <c r="C896" s="738" t="s">
        <v>4144</v>
      </c>
      <c r="D896" s="738" t="s">
        <v>4240</v>
      </c>
      <c r="E896" s="738" t="s">
        <v>4241</v>
      </c>
      <c r="F896" s="741">
        <v>12</v>
      </c>
      <c r="G896" s="741">
        <v>3588</v>
      </c>
      <c r="H896" s="741">
        <v>11.687296416938111</v>
      </c>
      <c r="I896" s="741">
        <v>299</v>
      </c>
      <c r="J896" s="741">
        <v>1</v>
      </c>
      <c r="K896" s="741">
        <v>307</v>
      </c>
      <c r="L896" s="741">
        <v>1</v>
      </c>
      <c r="M896" s="741">
        <v>307</v>
      </c>
      <c r="N896" s="741">
        <v>2</v>
      </c>
      <c r="O896" s="741">
        <v>614</v>
      </c>
      <c r="P896" s="754">
        <v>2</v>
      </c>
      <c r="Q896" s="742">
        <v>307</v>
      </c>
    </row>
    <row r="897" spans="1:17" ht="14.4" customHeight="1" x14ac:dyDescent="0.3">
      <c r="A897" s="737" t="s">
        <v>4868</v>
      </c>
      <c r="B897" s="738" t="s">
        <v>4148</v>
      </c>
      <c r="C897" s="738" t="s">
        <v>4144</v>
      </c>
      <c r="D897" s="738" t="s">
        <v>4250</v>
      </c>
      <c r="E897" s="738" t="s">
        <v>4237</v>
      </c>
      <c r="F897" s="741">
        <v>27</v>
      </c>
      <c r="G897" s="741">
        <v>4698</v>
      </c>
      <c r="H897" s="741">
        <v>1.8852327447833066</v>
      </c>
      <c r="I897" s="741">
        <v>174</v>
      </c>
      <c r="J897" s="741">
        <v>14</v>
      </c>
      <c r="K897" s="741">
        <v>2492</v>
      </c>
      <c r="L897" s="741">
        <v>1</v>
      </c>
      <c r="M897" s="741">
        <v>178</v>
      </c>
      <c r="N897" s="741">
        <v>24</v>
      </c>
      <c r="O897" s="741">
        <v>4272</v>
      </c>
      <c r="P897" s="754">
        <v>1.7142857142857142</v>
      </c>
      <c r="Q897" s="742">
        <v>178</v>
      </c>
    </row>
    <row r="898" spans="1:17" ht="14.4" customHeight="1" x14ac:dyDescent="0.3">
      <c r="A898" s="737" t="s">
        <v>4868</v>
      </c>
      <c r="B898" s="738" t="s">
        <v>4148</v>
      </c>
      <c r="C898" s="738" t="s">
        <v>4144</v>
      </c>
      <c r="D898" s="738" t="s">
        <v>4242</v>
      </c>
      <c r="E898" s="738" t="s">
        <v>4241</v>
      </c>
      <c r="F898" s="741">
        <v>24</v>
      </c>
      <c r="G898" s="741">
        <v>8904</v>
      </c>
      <c r="H898" s="741">
        <v>0.75585738539898129</v>
      </c>
      <c r="I898" s="741">
        <v>371</v>
      </c>
      <c r="J898" s="741">
        <v>31</v>
      </c>
      <c r="K898" s="741">
        <v>11780</v>
      </c>
      <c r="L898" s="741">
        <v>1</v>
      </c>
      <c r="M898" s="741">
        <v>380</v>
      </c>
      <c r="N898" s="741">
        <v>26</v>
      </c>
      <c r="O898" s="741">
        <v>9880</v>
      </c>
      <c r="P898" s="754">
        <v>0.83870967741935487</v>
      </c>
      <c r="Q898" s="742">
        <v>380</v>
      </c>
    </row>
    <row r="899" spans="1:17" ht="14.4" customHeight="1" x14ac:dyDescent="0.3">
      <c r="A899" s="737" t="s">
        <v>4868</v>
      </c>
      <c r="B899" s="738" t="s">
        <v>4148</v>
      </c>
      <c r="C899" s="738" t="s">
        <v>4144</v>
      </c>
      <c r="D899" s="738" t="s">
        <v>4217</v>
      </c>
      <c r="E899" s="738" t="s">
        <v>4218</v>
      </c>
      <c r="F899" s="741"/>
      <c r="G899" s="741"/>
      <c r="H899" s="741"/>
      <c r="I899" s="741"/>
      <c r="J899" s="741">
        <v>1</v>
      </c>
      <c r="K899" s="741">
        <v>618</v>
      </c>
      <c r="L899" s="741">
        <v>1</v>
      </c>
      <c r="M899" s="741">
        <v>618</v>
      </c>
      <c r="N899" s="741">
        <v>1</v>
      </c>
      <c r="O899" s="741">
        <v>619</v>
      </c>
      <c r="P899" s="754">
        <v>1.0016181229773462</v>
      </c>
      <c r="Q899" s="742">
        <v>619</v>
      </c>
    </row>
    <row r="900" spans="1:17" ht="14.4" customHeight="1" x14ac:dyDescent="0.3">
      <c r="A900" s="737" t="s">
        <v>4868</v>
      </c>
      <c r="B900" s="738" t="s">
        <v>4148</v>
      </c>
      <c r="C900" s="738" t="s">
        <v>4144</v>
      </c>
      <c r="D900" s="738" t="s">
        <v>4293</v>
      </c>
      <c r="E900" s="738" t="s">
        <v>4294</v>
      </c>
      <c r="F900" s="741">
        <v>3</v>
      </c>
      <c r="G900" s="741">
        <v>300</v>
      </c>
      <c r="H900" s="741">
        <v>0.5</v>
      </c>
      <c r="I900" s="741">
        <v>100</v>
      </c>
      <c r="J900" s="741">
        <v>6</v>
      </c>
      <c r="K900" s="741">
        <v>600</v>
      </c>
      <c r="L900" s="741">
        <v>1</v>
      </c>
      <c r="M900" s="741">
        <v>100</v>
      </c>
      <c r="N900" s="741"/>
      <c r="O900" s="741"/>
      <c r="P900" s="754"/>
      <c r="Q900" s="742"/>
    </row>
    <row r="901" spans="1:17" ht="14.4" customHeight="1" x14ac:dyDescent="0.3">
      <c r="A901" s="737" t="s">
        <v>4868</v>
      </c>
      <c r="B901" s="738" t="s">
        <v>4148</v>
      </c>
      <c r="C901" s="738" t="s">
        <v>4144</v>
      </c>
      <c r="D901" s="738" t="s">
        <v>4315</v>
      </c>
      <c r="E901" s="738" t="s">
        <v>4288</v>
      </c>
      <c r="F901" s="741"/>
      <c r="G901" s="741"/>
      <c r="H901" s="741"/>
      <c r="I901" s="741"/>
      <c r="J901" s="741">
        <v>4</v>
      </c>
      <c r="K901" s="741">
        <v>4140</v>
      </c>
      <c r="L901" s="741">
        <v>1</v>
      </c>
      <c r="M901" s="741">
        <v>1035</v>
      </c>
      <c r="N901" s="741"/>
      <c r="O901" s="741"/>
      <c r="P901" s="754"/>
      <c r="Q901" s="742"/>
    </row>
    <row r="902" spans="1:17" ht="14.4" customHeight="1" x14ac:dyDescent="0.3">
      <c r="A902" s="737" t="s">
        <v>4868</v>
      </c>
      <c r="B902" s="738" t="s">
        <v>4148</v>
      </c>
      <c r="C902" s="738" t="s">
        <v>4144</v>
      </c>
      <c r="D902" s="738" t="s">
        <v>4251</v>
      </c>
      <c r="E902" s="738" t="s">
        <v>4235</v>
      </c>
      <c r="F902" s="741"/>
      <c r="G902" s="741"/>
      <c r="H902" s="741"/>
      <c r="I902" s="741"/>
      <c r="J902" s="741">
        <v>1</v>
      </c>
      <c r="K902" s="741">
        <v>352</v>
      </c>
      <c r="L902" s="741">
        <v>1</v>
      </c>
      <c r="M902" s="741">
        <v>352</v>
      </c>
      <c r="N902" s="741"/>
      <c r="O902" s="741"/>
      <c r="P902" s="754"/>
      <c r="Q902" s="742"/>
    </row>
    <row r="903" spans="1:17" ht="14.4" customHeight="1" x14ac:dyDescent="0.3">
      <c r="A903" s="737" t="s">
        <v>4868</v>
      </c>
      <c r="B903" s="738" t="s">
        <v>4148</v>
      </c>
      <c r="C903" s="738" t="s">
        <v>4144</v>
      </c>
      <c r="D903" s="738" t="s">
        <v>4219</v>
      </c>
      <c r="E903" s="738" t="s">
        <v>4220</v>
      </c>
      <c r="F903" s="741">
        <v>4</v>
      </c>
      <c r="G903" s="741">
        <v>1460</v>
      </c>
      <c r="H903" s="741"/>
      <c r="I903" s="741">
        <v>365</v>
      </c>
      <c r="J903" s="741"/>
      <c r="K903" s="741"/>
      <c r="L903" s="741"/>
      <c r="M903" s="741"/>
      <c r="N903" s="741">
        <v>4</v>
      </c>
      <c r="O903" s="741">
        <v>1492</v>
      </c>
      <c r="P903" s="754"/>
      <c r="Q903" s="742">
        <v>373</v>
      </c>
    </row>
    <row r="904" spans="1:17" ht="14.4" customHeight="1" x14ac:dyDescent="0.3">
      <c r="A904" s="737" t="s">
        <v>4868</v>
      </c>
      <c r="B904" s="738" t="s">
        <v>4148</v>
      </c>
      <c r="C904" s="738" t="s">
        <v>4144</v>
      </c>
      <c r="D904" s="738" t="s">
        <v>4316</v>
      </c>
      <c r="E904" s="738" t="s">
        <v>4288</v>
      </c>
      <c r="F904" s="741"/>
      <c r="G904" s="741"/>
      <c r="H904" s="741"/>
      <c r="I904" s="741"/>
      <c r="J904" s="741"/>
      <c r="K904" s="741"/>
      <c r="L904" s="741"/>
      <c r="M904" s="741"/>
      <c r="N904" s="741">
        <v>4</v>
      </c>
      <c r="O904" s="741">
        <v>3516</v>
      </c>
      <c r="P904" s="754"/>
      <c r="Q904" s="742">
        <v>879</v>
      </c>
    </row>
    <row r="905" spans="1:17" ht="14.4" customHeight="1" x14ac:dyDescent="0.3">
      <c r="A905" s="737" t="s">
        <v>4868</v>
      </c>
      <c r="B905" s="738" t="s">
        <v>4148</v>
      </c>
      <c r="C905" s="738" t="s">
        <v>4144</v>
      </c>
      <c r="D905" s="738" t="s">
        <v>4317</v>
      </c>
      <c r="E905" s="738" t="s">
        <v>4318</v>
      </c>
      <c r="F905" s="741"/>
      <c r="G905" s="741"/>
      <c r="H905" s="741"/>
      <c r="I905" s="741"/>
      <c r="J905" s="741">
        <v>2</v>
      </c>
      <c r="K905" s="741">
        <v>1062</v>
      </c>
      <c r="L905" s="741">
        <v>1</v>
      </c>
      <c r="M905" s="741">
        <v>531</v>
      </c>
      <c r="N905" s="741">
        <v>5</v>
      </c>
      <c r="O905" s="741">
        <v>2655</v>
      </c>
      <c r="P905" s="754">
        <v>2.5</v>
      </c>
      <c r="Q905" s="742">
        <v>531</v>
      </c>
    </row>
    <row r="906" spans="1:17" ht="14.4" customHeight="1" x14ac:dyDescent="0.3">
      <c r="A906" s="737" t="s">
        <v>4868</v>
      </c>
      <c r="B906" s="738" t="s">
        <v>4148</v>
      </c>
      <c r="C906" s="738" t="s">
        <v>4144</v>
      </c>
      <c r="D906" s="738" t="s">
        <v>4319</v>
      </c>
      <c r="E906" s="738" t="s">
        <v>4318</v>
      </c>
      <c r="F906" s="741">
        <v>15</v>
      </c>
      <c r="G906" s="741">
        <v>12105</v>
      </c>
      <c r="H906" s="741">
        <v>1.6322815533980584</v>
      </c>
      <c r="I906" s="741">
        <v>807</v>
      </c>
      <c r="J906" s="741">
        <v>9</v>
      </c>
      <c r="K906" s="741">
        <v>7416</v>
      </c>
      <c r="L906" s="741">
        <v>1</v>
      </c>
      <c r="M906" s="741">
        <v>824</v>
      </c>
      <c r="N906" s="741"/>
      <c r="O906" s="741"/>
      <c r="P906" s="754"/>
      <c r="Q906" s="742"/>
    </row>
    <row r="907" spans="1:17" ht="14.4" customHeight="1" x14ac:dyDescent="0.3">
      <c r="A907" s="737" t="s">
        <v>4868</v>
      </c>
      <c r="B907" s="738" t="s">
        <v>4148</v>
      </c>
      <c r="C907" s="738" t="s">
        <v>4144</v>
      </c>
      <c r="D907" s="738" t="s">
        <v>4320</v>
      </c>
      <c r="E907" s="738" t="s">
        <v>4318</v>
      </c>
      <c r="F907" s="741">
        <v>148</v>
      </c>
      <c r="G907" s="741">
        <v>88060</v>
      </c>
      <c r="H907" s="741">
        <v>1.0488827481061509</v>
      </c>
      <c r="I907" s="741">
        <v>595</v>
      </c>
      <c r="J907" s="741">
        <v>139</v>
      </c>
      <c r="K907" s="741">
        <v>83956</v>
      </c>
      <c r="L907" s="741">
        <v>1</v>
      </c>
      <c r="M907" s="741">
        <v>604</v>
      </c>
      <c r="N907" s="741">
        <v>101</v>
      </c>
      <c r="O907" s="741">
        <v>61004</v>
      </c>
      <c r="P907" s="754">
        <v>0.72661870503597126</v>
      </c>
      <c r="Q907" s="742">
        <v>604</v>
      </c>
    </row>
    <row r="908" spans="1:17" ht="14.4" customHeight="1" x14ac:dyDescent="0.3">
      <c r="A908" s="737" t="s">
        <v>4868</v>
      </c>
      <c r="B908" s="738" t="s">
        <v>4148</v>
      </c>
      <c r="C908" s="738" t="s">
        <v>4144</v>
      </c>
      <c r="D908" s="738" t="s">
        <v>4869</v>
      </c>
      <c r="E908" s="738" t="s">
        <v>4288</v>
      </c>
      <c r="F908" s="741"/>
      <c r="G908" s="741"/>
      <c r="H908" s="741"/>
      <c r="I908" s="741"/>
      <c r="J908" s="741">
        <v>9</v>
      </c>
      <c r="K908" s="741">
        <v>8658</v>
      </c>
      <c r="L908" s="741">
        <v>1</v>
      </c>
      <c r="M908" s="741">
        <v>962</v>
      </c>
      <c r="N908" s="741">
        <v>9</v>
      </c>
      <c r="O908" s="741">
        <v>8658</v>
      </c>
      <c r="P908" s="754">
        <v>1</v>
      </c>
      <c r="Q908" s="742">
        <v>962</v>
      </c>
    </row>
    <row r="909" spans="1:17" ht="14.4" customHeight="1" x14ac:dyDescent="0.3">
      <c r="A909" s="737" t="s">
        <v>4868</v>
      </c>
      <c r="B909" s="738" t="s">
        <v>4148</v>
      </c>
      <c r="C909" s="738" t="s">
        <v>4144</v>
      </c>
      <c r="D909" s="738" t="s">
        <v>4245</v>
      </c>
      <c r="E909" s="738" t="s">
        <v>4228</v>
      </c>
      <c r="F909" s="741"/>
      <c r="G909" s="741"/>
      <c r="H909" s="741"/>
      <c r="I909" s="741"/>
      <c r="J909" s="741"/>
      <c r="K909" s="741"/>
      <c r="L909" s="741"/>
      <c r="M909" s="741"/>
      <c r="N909" s="741">
        <v>4</v>
      </c>
      <c r="O909" s="741">
        <v>1616</v>
      </c>
      <c r="P909" s="754"/>
      <c r="Q909" s="742">
        <v>404</v>
      </c>
    </row>
    <row r="910" spans="1:17" ht="14.4" customHeight="1" x14ac:dyDescent="0.3">
      <c r="A910" s="737" t="s">
        <v>4868</v>
      </c>
      <c r="B910" s="738" t="s">
        <v>4148</v>
      </c>
      <c r="C910" s="738" t="s">
        <v>4144</v>
      </c>
      <c r="D910" s="738" t="s">
        <v>4851</v>
      </c>
      <c r="E910" s="738" t="s">
        <v>4318</v>
      </c>
      <c r="F910" s="741"/>
      <c r="G910" s="741"/>
      <c r="H910" s="741"/>
      <c r="I910" s="741"/>
      <c r="J910" s="741"/>
      <c r="K910" s="741"/>
      <c r="L910" s="741"/>
      <c r="M910" s="741"/>
      <c r="N910" s="741">
        <v>4</v>
      </c>
      <c r="O910" s="741">
        <v>3004</v>
      </c>
      <c r="P910" s="754"/>
      <c r="Q910" s="742">
        <v>751</v>
      </c>
    </row>
    <row r="911" spans="1:17" ht="14.4" customHeight="1" x14ac:dyDescent="0.3">
      <c r="A911" s="737" t="s">
        <v>4868</v>
      </c>
      <c r="B911" s="738" t="s">
        <v>4148</v>
      </c>
      <c r="C911" s="738" t="s">
        <v>4144</v>
      </c>
      <c r="D911" s="738" t="s">
        <v>4322</v>
      </c>
      <c r="E911" s="738" t="s">
        <v>4323</v>
      </c>
      <c r="F911" s="741"/>
      <c r="G911" s="741"/>
      <c r="H911" s="741"/>
      <c r="I911" s="741"/>
      <c r="J911" s="741">
        <v>1</v>
      </c>
      <c r="K911" s="741">
        <v>357</v>
      </c>
      <c r="L911" s="741">
        <v>1</v>
      </c>
      <c r="M911" s="741">
        <v>357</v>
      </c>
      <c r="N911" s="741"/>
      <c r="O911" s="741"/>
      <c r="P911" s="754"/>
      <c r="Q911" s="742"/>
    </row>
    <row r="912" spans="1:17" ht="14.4" customHeight="1" x14ac:dyDescent="0.3">
      <c r="A912" s="737" t="s">
        <v>4870</v>
      </c>
      <c r="B912" s="738" t="s">
        <v>4148</v>
      </c>
      <c r="C912" s="738" t="s">
        <v>4144</v>
      </c>
      <c r="D912" s="738" t="s">
        <v>4193</v>
      </c>
      <c r="E912" s="738" t="s">
        <v>4194</v>
      </c>
      <c r="F912" s="741"/>
      <c r="G912" s="741"/>
      <c r="H912" s="741"/>
      <c r="I912" s="741"/>
      <c r="J912" s="741">
        <v>1</v>
      </c>
      <c r="K912" s="741">
        <v>37</v>
      </c>
      <c r="L912" s="741">
        <v>1</v>
      </c>
      <c r="M912" s="741">
        <v>37</v>
      </c>
      <c r="N912" s="741">
        <v>3</v>
      </c>
      <c r="O912" s="741">
        <v>111</v>
      </c>
      <c r="P912" s="754">
        <v>3</v>
      </c>
      <c r="Q912" s="742">
        <v>37</v>
      </c>
    </row>
    <row r="913" spans="1:17" ht="14.4" customHeight="1" x14ac:dyDescent="0.3">
      <c r="A913" s="737" t="s">
        <v>4870</v>
      </c>
      <c r="B913" s="738" t="s">
        <v>4148</v>
      </c>
      <c r="C913" s="738" t="s">
        <v>4144</v>
      </c>
      <c r="D913" s="738" t="s">
        <v>4199</v>
      </c>
      <c r="E913" s="738" t="s">
        <v>4200</v>
      </c>
      <c r="F913" s="741">
        <v>6</v>
      </c>
      <c r="G913" s="741">
        <v>1410</v>
      </c>
      <c r="H913" s="741">
        <v>0.56175298804780871</v>
      </c>
      <c r="I913" s="741">
        <v>235</v>
      </c>
      <c r="J913" s="741">
        <v>10</v>
      </c>
      <c r="K913" s="741">
        <v>2510</v>
      </c>
      <c r="L913" s="741">
        <v>1</v>
      </c>
      <c r="M913" s="741">
        <v>251</v>
      </c>
      <c r="N913" s="741">
        <v>11</v>
      </c>
      <c r="O913" s="741">
        <v>2761</v>
      </c>
      <c r="P913" s="754">
        <v>1.1000000000000001</v>
      </c>
      <c r="Q913" s="742">
        <v>251</v>
      </c>
    </row>
    <row r="914" spans="1:17" ht="14.4" customHeight="1" x14ac:dyDescent="0.3">
      <c r="A914" s="737" t="s">
        <v>4870</v>
      </c>
      <c r="B914" s="738" t="s">
        <v>4148</v>
      </c>
      <c r="C914" s="738" t="s">
        <v>4144</v>
      </c>
      <c r="D914" s="738" t="s">
        <v>4225</v>
      </c>
      <c r="E914" s="738" t="s">
        <v>4226</v>
      </c>
      <c r="F914" s="741"/>
      <c r="G914" s="741"/>
      <c r="H914" s="741"/>
      <c r="I914" s="741"/>
      <c r="J914" s="741">
        <v>1</v>
      </c>
      <c r="K914" s="741">
        <v>126</v>
      </c>
      <c r="L914" s="741">
        <v>1</v>
      </c>
      <c r="M914" s="741">
        <v>126</v>
      </c>
      <c r="N914" s="741">
        <v>7</v>
      </c>
      <c r="O914" s="741">
        <v>882</v>
      </c>
      <c r="P914" s="754">
        <v>7</v>
      </c>
      <c r="Q914" s="742">
        <v>126</v>
      </c>
    </row>
    <row r="915" spans="1:17" ht="14.4" customHeight="1" x14ac:dyDescent="0.3">
      <c r="A915" s="737" t="s">
        <v>4870</v>
      </c>
      <c r="B915" s="738" t="s">
        <v>4148</v>
      </c>
      <c r="C915" s="738" t="s">
        <v>4144</v>
      </c>
      <c r="D915" s="738" t="s">
        <v>4231</v>
      </c>
      <c r="E915" s="738" t="s">
        <v>4230</v>
      </c>
      <c r="F915" s="741"/>
      <c r="G915" s="741"/>
      <c r="H915" s="741"/>
      <c r="I915" s="741"/>
      <c r="J915" s="741"/>
      <c r="K915" s="741"/>
      <c r="L915" s="741"/>
      <c r="M915" s="741"/>
      <c r="N915" s="741">
        <v>1</v>
      </c>
      <c r="O915" s="741">
        <v>568</v>
      </c>
      <c r="P915" s="754"/>
      <c r="Q915" s="742">
        <v>568</v>
      </c>
    </row>
    <row r="916" spans="1:17" ht="14.4" customHeight="1" x14ac:dyDescent="0.3">
      <c r="A916" s="737" t="s">
        <v>4870</v>
      </c>
      <c r="B916" s="738" t="s">
        <v>4148</v>
      </c>
      <c r="C916" s="738" t="s">
        <v>4144</v>
      </c>
      <c r="D916" s="738" t="s">
        <v>4287</v>
      </c>
      <c r="E916" s="738" t="s">
        <v>4288</v>
      </c>
      <c r="F916" s="741"/>
      <c r="G916" s="741"/>
      <c r="H916" s="741"/>
      <c r="I916" s="741"/>
      <c r="J916" s="741"/>
      <c r="K916" s="741"/>
      <c r="L916" s="741"/>
      <c r="M916" s="741"/>
      <c r="N916" s="741">
        <v>4</v>
      </c>
      <c r="O916" s="741">
        <v>3272</v>
      </c>
      <c r="P916" s="754"/>
      <c r="Q916" s="742">
        <v>818</v>
      </c>
    </row>
    <row r="917" spans="1:17" ht="14.4" customHeight="1" x14ac:dyDescent="0.3">
      <c r="A917" s="737" t="s">
        <v>4870</v>
      </c>
      <c r="B917" s="738" t="s">
        <v>4148</v>
      </c>
      <c r="C917" s="738" t="s">
        <v>4144</v>
      </c>
      <c r="D917" s="738" t="s">
        <v>4234</v>
      </c>
      <c r="E917" s="738" t="s">
        <v>4235</v>
      </c>
      <c r="F917" s="741"/>
      <c r="G917" s="741"/>
      <c r="H917" s="741"/>
      <c r="I917" s="741"/>
      <c r="J917" s="741">
        <v>1</v>
      </c>
      <c r="K917" s="741">
        <v>462</v>
      </c>
      <c r="L917" s="741">
        <v>1</v>
      </c>
      <c r="M917" s="741">
        <v>462</v>
      </c>
      <c r="N917" s="741"/>
      <c r="O917" s="741"/>
      <c r="P917" s="754"/>
      <c r="Q917" s="742"/>
    </row>
    <row r="918" spans="1:17" ht="14.4" customHeight="1" x14ac:dyDescent="0.3">
      <c r="A918" s="737" t="s">
        <v>4870</v>
      </c>
      <c r="B918" s="738" t="s">
        <v>4148</v>
      </c>
      <c r="C918" s="738" t="s">
        <v>4144</v>
      </c>
      <c r="D918" s="738" t="s">
        <v>4236</v>
      </c>
      <c r="E918" s="738" t="s">
        <v>4237</v>
      </c>
      <c r="F918" s="741"/>
      <c r="G918" s="741"/>
      <c r="H918" s="741"/>
      <c r="I918" s="741"/>
      <c r="J918" s="741"/>
      <c r="K918" s="741"/>
      <c r="L918" s="741"/>
      <c r="M918" s="741"/>
      <c r="N918" s="741">
        <v>1</v>
      </c>
      <c r="O918" s="741">
        <v>215</v>
      </c>
      <c r="P918" s="754"/>
      <c r="Q918" s="742">
        <v>215</v>
      </c>
    </row>
    <row r="919" spans="1:17" ht="14.4" customHeight="1" x14ac:dyDescent="0.3">
      <c r="A919" s="737" t="s">
        <v>4870</v>
      </c>
      <c r="B919" s="738" t="s">
        <v>4148</v>
      </c>
      <c r="C919" s="738" t="s">
        <v>4144</v>
      </c>
      <c r="D919" s="738" t="s">
        <v>4238</v>
      </c>
      <c r="E919" s="738" t="s">
        <v>4239</v>
      </c>
      <c r="F919" s="741"/>
      <c r="G919" s="741"/>
      <c r="H919" s="741"/>
      <c r="I919" s="741"/>
      <c r="J919" s="741"/>
      <c r="K919" s="741"/>
      <c r="L919" s="741"/>
      <c r="M919" s="741"/>
      <c r="N919" s="741">
        <v>3</v>
      </c>
      <c r="O919" s="741">
        <v>255</v>
      </c>
      <c r="P919" s="754"/>
      <c r="Q919" s="742">
        <v>85</v>
      </c>
    </row>
    <row r="920" spans="1:17" ht="14.4" customHeight="1" x14ac:dyDescent="0.3">
      <c r="A920" s="737" t="s">
        <v>4870</v>
      </c>
      <c r="B920" s="738" t="s">
        <v>4148</v>
      </c>
      <c r="C920" s="738" t="s">
        <v>4144</v>
      </c>
      <c r="D920" s="738" t="s">
        <v>4299</v>
      </c>
      <c r="E920" s="738" t="s">
        <v>4300</v>
      </c>
      <c r="F920" s="741">
        <v>1</v>
      </c>
      <c r="G920" s="741">
        <v>707</v>
      </c>
      <c r="H920" s="741">
        <v>0.98331015299026425</v>
      </c>
      <c r="I920" s="741">
        <v>707</v>
      </c>
      <c r="J920" s="741">
        <v>1</v>
      </c>
      <c r="K920" s="741">
        <v>719</v>
      </c>
      <c r="L920" s="741">
        <v>1</v>
      </c>
      <c r="M920" s="741">
        <v>719</v>
      </c>
      <c r="N920" s="741">
        <v>3</v>
      </c>
      <c r="O920" s="741">
        <v>2160</v>
      </c>
      <c r="P920" s="754">
        <v>3.0041724617524341</v>
      </c>
      <c r="Q920" s="742">
        <v>720</v>
      </c>
    </row>
    <row r="921" spans="1:17" ht="14.4" customHeight="1" x14ac:dyDescent="0.3">
      <c r="A921" s="737" t="s">
        <v>4870</v>
      </c>
      <c r="B921" s="738" t="s">
        <v>4148</v>
      </c>
      <c r="C921" s="738" t="s">
        <v>4144</v>
      </c>
      <c r="D921" s="738" t="s">
        <v>4240</v>
      </c>
      <c r="E921" s="738" t="s">
        <v>4241</v>
      </c>
      <c r="F921" s="741"/>
      <c r="G921" s="741"/>
      <c r="H921" s="741"/>
      <c r="I921" s="741"/>
      <c r="J921" s="741"/>
      <c r="K921" s="741"/>
      <c r="L921" s="741"/>
      <c r="M921" s="741"/>
      <c r="N921" s="741">
        <v>2</v>
      </c>
      <c r="O921" s="741">
        <v>614</v>
      </c>
      <c r="P921" s="754"/>
      <c r="Q921" s="742">
        <v>307</v>
      </c>
    </row>
    <row r="922" spans="1:17" ht="14.4" customHeight="1" x14ac:dyDescent="0.3">
      <c r="A922" s="737" t="s">
        <v>4871</v>
      </c>
      <c r="B922" s="738" t="s">
        <v>4148</v>
      </c>
      <c r="C922" s="738" t="s">
        <v>4178</v>
      </c>
      <c r="D922" s="738" t="s">
        <v>4280</v>
      </c>
      <c r="E922" s="738" t="s">
        <v>4281</v>
      </c>
      <c r="F922" s="741"/>
      <c r="G922" s="741"/>
      <c r="H922" s="741"/>
      <c r="I922" s="741"/>
      <c r="J922" s="741">
        <v>1</v>
      </c>
      <c r="K922" s="741">
        <v>904.75</v>
      </c>
      <c r="L922" s="741">
        <v>1</v>
      </c>
      <c r="M922" s="741">
        <v>904.75</v>
      </c>
      <c r="N922" s="741">
        <v>2</v>
      </c>
      <c r="O922" s="741">
        <v>1809.5</v>
      </c>
      <c r="P922" s="754">
        <v>2</v>
      </c>
      <c r="Q922" s="742">
        <v>904.75</v>
      </c>
    </row>
    <row r="923" spans="1:17" ht="14.4" customHeight="1" x14ac:dyDescent="0.3">
      <c r="A923" s="737" t="s">
        <v>4871</v>
      </c>
      <c r="B923" s="738" t="s">
        <v>4148</v>
      </c>
      <c r="C923" s="738" t="s">
        <v>4144</v>
      </c>
      <c r="D923" s="738" t="s">
        <v>4282</v>
      </c>
      <c r="E923" s="738" t="s">
        <v>4283</v>
      </c>
      <c r="F923" s="741">
        <v>1</v>
      </c>
      <c r="G923" s="741">
        <v>189</v>
      </c>
      <c r="H923" s="741"/>
      <c r="I923" s="741">
        <v>189</v>
      </c>
      <c r="J923" s="741"/>
      <c r="K923" s="741"/>
      <c r="L923" s="741"/>
      <c r="M923" s="741"/>
      <c r="N923" s="741"/>
      <c r="O923" s="741"/>
      <c r="P923" s="754"/>
      <c r="Q923" s="742"/>
    </row>
    <row r="924" spans="1:17" ht="14.4" customHeight="1" x14ac:dyDescent="0.3">
      <c r="A924" s="737" t="s">
        <v>4871</v>
      </c>
      <c r="B924" s="738" t="s">
        <v>4148</v>
      </c>
      <c r="C924" s="738" t="s">
        <v>4144</v>
      </c>
      <c r="D924" s="738" t="s">
        <v>4199</v>
      </c>
      <c r="E924" s="738" t="s">
        <v>4200</v>
      </c>
      <c r="F924" s="741">
        <v>6</v>
      </c>
      <c r="G924" s="741">
        <v>1410</v>
      </c>
      <c r="H924" s="741">
        <v>1.404382470119522</v>
      </c>
      <c r="I924" s="741">
        <v>235</v>
      </c>
      <c r="J924" s="741">
        <v>4</v>
      </c>
      <c r="K924" s="741">
        <v>1004</v>
      </c>
      <c r="L924" s="741">
        <v>1</v>
      </c>
      <c r="M924" s="741">
        <v>251</v>
      </c>
      <c r="N924" s="741">
        <v>4</v>
      </c>
      <c r="O924" s="741">
        <v>1004</v>
      </c>
      <c r="P924" s="754">
        <v>1</v>
      </c>
      <c r="Q924" s="742">
        <v>251</v>
      </c>
    </row>
    <row r="925" spans="1:17" ht="14.4" customHeight="1" x14ac:dyDescent="0.3">
      <c r="A925" s="737" t="s">
        <v>4871</v>
      </c>
      <c r="B925" s="738" t="s">
        <v>4148</v>
      </c>
      <c r="C925" s="738" t="s">
        <v>4144</v>
      </c>
      <c r="D925" s="738" t="s">
        <v>4225</v>
      </c>
      <c r="E925" s="738" t="s">
        <v>4226</v>
      </c>
      <c r="F925" s="741">
        <v>5</v>
      </c>
      <c r="G925" s="741">
        <v>590</v>
      </c>
      <c r="H925" s="741"/>
      <c r="I925" s="741">
        <v>118</v>
      </c>
      <c r="J925" s="741"/>
      <c r="K925" s="741"/>
      <c r="L925" s="741"/>
      <c r="M925" s="741"/>
      <c r="N925" s="741"/>
      <c r="O925" s="741"/>
      <c r="P925" s="754"/>
      <c r="Q925" s="742"/>
    </row>
    <row r="926" spans="1:17" ht="14.4" customHeight="1" x14ac:dyDescent="0.3">
      <c r="A926" s="737" t="s">
        <v>4871</v>
      </c>
      <c r="B926" s="738" t="s">
        <v>4148</v>
      </c>
      <c r="C926" s="738" t="s">
        <v>4144</v>
      </c>
      <c r="D926" s="738" t="s">
        <v>4232</v>
      </c>
      <c r="E926" s="738" t="s">
        <v>4233</v>
      </c>
      <c r="F926" s="741">
        <v>3</v>
      </c>
      <c r="G926" s="741">
        <v>2256</v>
      </c>
      <c r="H926" s="741"/>
      <c r="I926" s="741">
        <v>752</v>
      </c>
      <c r="J926" s="741"/>
      <c r="K926" s="741"/>
      <c r="L926" s="741"/>
      <c r="M926" s="741"/>
      <c r="N926" s="741"/>
      <c r="O926" s="741"/>
      <c r="P926" s="754"/>
      <c r="Q926" s="742"/>
    </row>
    <row r="927" spans="1:17" ht="14.4" customHeight="1" x14ac:dyDescent="0.3">
      <c r="A927" s="737" t="s">
        <v>4871</v>
      </c>
      <c r="B927" s="738" t="s">
        <v>4148</v>
      </c>
      <c r="C927" s="738" t="s">
        <v>4144</v>
      </c>
      <c r="D927" s="738" t="s">
        <v>4287</v>
      </c>
      <c r="E927" s="738" t="s">
        <v>4288</v>
      </c>
      <c r="F927" s="741">
        <v>21</v>
      </c>
      <c r="G927" s="741">
        <v>16989</v>
      </c>
      <c r="H927" s="741">
        <v>2.9669926650366749</v>
      </c>
      <c r="I927" s="741">
        <v>809</v>
      </c>
      <c r="J927" s="741">
        <v>7</v>
      </c>
      <c r="K927" s="741">
        <v>5726</v>
      </c>
      <c r="L927" s="741">
        <v>1</v>
      </c>
      <c r="M927" s="741">
        <v>818</v>
      </c>
      <c r="N927" s="741">
        <v>3</v>
      </c>
      <c r="O927" s="741">
        <v>2454</v>
      </c>
      <c r="P927" s="754">
        <v>0.42857142857142855</v>
      </c>
      <c r="Q927" s="742">
        <v>818</v>
      </c>
    </row>
    <row r="928" spans="1:17" ht="14.4" customHeight="1" x14ac:dyDescent="0.3">
      <c r="A928" s="737" t="s">
        <v>4871</v>
      </c>
      <c r="B928" s="738" t="s">
        <v>4148</v>
      </c>
      <c r="C928" s="738" t="s">
        <v>4144</v>
      </c>
      <c r="D928" s="738" t="s">
        <v>4312</v>
      </c>
      <c r="E928" s="738" t="s">
        <v>4218</v>
      </c>
      <c r="F928" s="741"/>
      <c r="G928" s="741"/>
      <c r="H928" s="741"/>
      <c r="I928" s="741"/>
      <c r="J928" s="741">
        <v>1</v>
      </c>
      <c r="K928" s="741">
        <v>728</v>
      </c>
      <c r="L928" s="741">
        <v>1</v>
      </c>
      <c r="M928" s="741">
        <v>728</v>
      </c>
      <c r="N928" s="741"/>
      <c r="O928" s="741"/>
      <c r="P928" s="754"/>
      <c r="Q928" s="742"/>
    </row>
    <row r="929" spans="1:17" ht="14.4" customHeight="1" x14ac:dyDescent="0.3">
      <c r="A929" s="737" t="s">
        <v>4871</v>
      </c>
      <c r="B929" s="738" t="s">
        <v>4148</v>
      </c>
      <c r="C929" s="738" t="s">
        <v>4144</v>
      </c>
      <c r="D929" s="738" t="s">
        <v>4248</v>
      </c>
      <c r="E929" s="738" t="s">
        <v>4249</v>
      </c>
      <c r="F929" s="741"/>
      <c r="G929" s="741"/>
      <c r="H929" s="741"/>
      <c r="I929" s="741"/>
      <c r="J929" s="741">
        <v>1</v>
      </c>
      <c r="K929" s="741">
        <v>833</v>
      </c>
      <c r="L929" s="741">
        <v>1</v>
      </c>
      <c r="M929" s="741">
        <v>833</v>
      </c>
      <c r="N929" s="741"/>
      <c r="O929" s="741"/>
      <c r="P929" s="754"/>
      <c r="Q929" s="742"/>
    </row>
    <row r="930" spans="1:17" ht="14.4" customHeight="1" x14ac:dyDescent="0.3">
      <c r="A930" s="737" t="s">
        <v>4871</v>
      </c>
      <c r="B930" s="738" t="s">
        <v>4148</v>
      </c>
      <c r="C930" s="738" t="s">
        <v>4144</v>
      </c>
      <c r="D930" s="738" t="s">
        <v>4236</v>
      </c>
      <c r="E930" s="738" t="s">
        <v>4237</v>
      </c>
      <c r="F930" s="741">
        <v>2</v>
      </c>
      <c r="G930" s="741">
        <v>420</v>
      </c>
      <c r="H930" s="741">
        <v>0.97674418604651159</v>
      </c>
      <c r="I930" s="741">
        <v>210</v>
      </c>
      <c r="J930" s="741">
        <v>2</v>
      </c>
      <c r="K930" s="741">
        <v>430</v>
      </c>
      <c r="L930" s="741">
        <v>1</v>
      </c>
      <c r="M930" s="741">
        <v>215</v>
      </c>
      <c r="N930" s="741"/>
      <c r="O930" s="741"/>
      <c r="P930" s="754"/>
      <c r="Q930" s="742"/>
    </row>
    <row r="931" spans="1:17" ht="14.4" customHeight="1" x14ac:dyDescent="0.3">
      <c r="A931" s="737" t="s">
        <v>4871</v>
      </c>
      <c r="B931" s="738" t="s">
        <v>4148</v>
      </c>
      <c r="C931" s="738" t="s">
        <v>4144</v>
      </c>
      <c r="D931" s="738" t="s">
        <v>4238</v>
      </c>
      <c r="E931" s="738" t="s">
        <v>4239</v>
      </c>
      <c r="F931" s="741">
        <v>18</v>
      </c>
      <c r="G931" s="741">
        <v>1530</v>
      </c>
      <c r="H931" s="741">
        <v>1.5</v>
      </c>
      <c r="I931" s="741">
        <v>85</v>
      </c>
      <c r="J931" s="741">
        <v>12</v>
      </c>
      <c r="K931" s="741">
        <v>1020</v>
      </c>
      <c r="L931" s="741">
        <v>1</v>
      </c>
      <c r="M931" s="741">
        <v>85</v>
      </c>
      <c r="N931" s="741">
        <v>9</v>
      </c>
      <c r="O931" s="741">
        <v>765</v>
      </c>
      <c r="P931" s="754">
        <v>0.75</v>
      </c>
      <c r="Q931" s="742">
        <v>85</v>
      </c>
    </row>
    <row r="932" spans="1:17" ht="14.4" customHeight="1" x14ac:dyDescent="0.3">
      <c r="A932" s="737" t="s">
        <v>4871</v>
      </c>
      <c r="B932" s="738" t="s">
        <v>4148</v>
      </c>
      <c r="C932" s="738" t="s">
        <v>4144</v>
      </c>
      <c r="D932" s="738" t="s">
        <v>4289</v>
      </c>
      <c r="E932" s="738" t="s">
        <v>4288</v>
      </c>
      <c r="F932" s="741"/>
      <c r="G932" s="741"/>
      <c r="H932" s="741"/>
      <c r="I932" s="741"/>
      <c r="J932" s="741">
        <v>7</v>
      </c>
      <c r="K932" s="741">
        <v>6664</v>
      </c>
      <c r="L932" s="741">
        <v>1</v>
      </c>
      <c r="M932" s="741">
        <v>952</v>
      </c>
      <c r="N932" s="741">
        <v>4</v>
      </c>
      <c r="O932" s="741">
        <v>3808</v>
      </c>
      <c r="P932" s="754">
        <v>0.5714285714285714</v>
      </c>
      <c r="Q932" s="742">
        <v>952</v>
      </c>
    </row>
    <row r="933" spans="1:17" ht="14.4" customHeight="1" x14ac:dyDescent="0.3">
      <c r="A933" s="737" t="s">
        <v>4871</v>
      </c>
      <c r="B933" s="738" t="s">
        <v>4148</v>
      </c>
      <c r="C933" s="738" t="s">
        <v>4144</v>
      </c>
      <c r="D933" s="738" t="s">
        <v>4209</v>
      </c>
      <c r="E933" s="738" t="s">
        <v>4210</v>
      </c>
      <c r="F933" s="741">
        <v>1</v>
      </c>
      <c r="G933" s="741">
        <v>114</v>
      </c>
      <c r="H933" s="741"/>
      <c r="I933" s="741">
        <v>114</v>
      </c>
      <c r="J933" s="741"/>
      <c r="K933" s="741"/>
      <c r="L933" s="741"/>
      <c r="M933" s="741"/>
      <c r="N933" s="741"/>
      <c r="O933" s="741"/>
      <c r="P933" s="754"/>
      <c r="Q933" s="742"/>
    </row>
    <row r="934" spans="1:17" ht="14.4" customHeight="1" x14ac:dyDescent="0.3">
      <c r="A934" s="737" t="s">
        <v>4871</v>
      </c>
      <c r="B934" s="738" t="s">
        <v>4148</v>
      </c>
      <c r="C934" s="738" t="s">
        <v>4144</v>
      </c>
      <c r="D934" s="738" t="s">
        <v>4290</v>
      </c>
      <c r="E934" s="738" t="s">
        <v>4288</v>
      </c>
      <c r="F934" s="741"/>
      <c r="G934" s="741"/>
      <c r="H934" s="741"/>
      <c r="I934" s="741"/>
      <c r="J934" s="741"/>
      <c r="K934" s="741"/>
      <c r="L934" s="741"/>
      <c r="M934" s="741"/>
      <c r="N934" s="741">
        <v>17</v>
      </c>
      <c r="O934" s="741">
        <v>12665</v>
      </c>
      <c r="P934" s="754"/>
      <c r="Q934" s="742">
        <v>745</v>
      </c>
    </row>
    <row r="935" spans="1:17" ht="14.4" customHeight="1" x14ac:dyDescent="0.3">
      <c r="A935" s="737" t="s">
        <v>4871</v>
      </c>
      <c r="B935" s="738" t="s">
        <v>4148</v>
      </c>
      <c r="C935" s="738" t="s">
        <v>4144</v>
      </c>
      <c r="D935" s="738" t="s">
        <v>4291</v>
      </c>
      <c r="E935" s="738" t="s">
        <v>4292</v>
      </c>
      <c r="F935" s="741">
        <v>18</v>
      </c>
      <c r="G935" s="741">
        <v>9486</v>
      </c>
      <c r="H935" s="741">
        <v>1.9410681399631675</v>
      </c>
      <c r="I935" s="741">
        <v>527</v>
      </c>
      <c r="J935" s="741">
        <v>9</v>
      </c>
      <c r="K935" s="741">
        <v>4887</v>
      </c>
      <c r="L935" s="741">
        <v>1</v>
      </c>
      <c r="M935" s="741">
        <v>543</v>
      </c>
      <c r="N935" s="741">
        <v>26</v>
      </c>
      <c r="O935" s="741">
        <v>14118</v>
      </c>
      <c r="P935" s="754">
        <v>2.8888888888888888</v>
      </c>
      <c r="Q935" s="742">
        <v>543</v>
      </c>
    </row>
    <row r="936" spans="1:17" ht="14.4" customHeight="1" x14ac:dyDescent="0.3">
      <c r="A936" s="737" t="s">
        <v>4871</v>
      </c>
      <c r="B936" s="738" t="s">
        <v>4148</v>
      </c>
      <c r="C936" s="738" t="s">
        <v>4144</v>
      </c>
      <c r="D936" s="738" t="s">
        <v>4316</v>
      </c>
      <c r="E936" s="738" t="s">
        <v>4288</v>
      </c>
      <c r="F936" s="741"/>
      <c r="G936" s="741"/>
      <c r="H936" s="741"/>
      <c r="I936" s="741"/>
      <c r="J936" s="741"/>
      <c r="K936" s="741"/>
      <c r="L936" s="741"/>
      <c r="M936" s="741"/>
      <c r="N936" s="741">
        <v>2</v>
      </c>
      <c r="O936" s="741">
        <v>1758</v>
      </c>
      <c r="P936" s="754"/>
      <c r="Q936" s="742">
        <v>879</v>
      </c>
    </row>
    <row r="937" spans="1:17" ht="14.4" customHeight="1" x14ac:dyDescent="0.3">
      <c r="A937" s="737" t="s">
        <v>4871</v>
      </c>
      <c r="B937" s="738" t="s">
        <v>4148</v>
      </c>
      <c r="C937" s="738" t="s">
        <v>4144</v>
      </c>
      <c r="D937" s="738" t="s">
        <v>4320</v>
      </c>
      <c r="E937" s="738" t="s">
        <v>4318</v>
      </c>
      <c r="F937" s="741"/>
      <c r="G937" s="741"/>
      <c r="H937" s="741"/>
      <c r="I937" s="741"/>
      <c r="J937" s="741">
        <v>6</v>
      </c>
      <c r="K937" s="741">
        <v>3624</v>
      </c>
      <c r="L937" s="741">
        <v>1</v>
      </c>
      <c r="M937" s="741">
        <v>604</v>
      </c>
      <c r="N937" s="741"/>
      <c r="O937" s="741"/>
      <c r="P937" s="754"/>
      <c r="Q937" s="742"/>
    </row>
    <row r="938" spans="1:17" ht="14.4" customHeight="1" x14ac:dyDescent="0.3">
      <c r="A938" s="737" t="s">
        <v>4872</v>
      </c>
      <c r="B938" s="738" t="s">
        <v>4148</v>
      </c>
      <c r="C938" s="738" t="s">
        <v>4178</v>
      </c>
      <c r="D938" s="738" t="s">
        <v>4303</v>
      </c>
      <c r="E938" s="738" t="s">
        <v>4304</v>
      </c>
      <c r="F938" s="741">
        <v>5</v>
      </c>
      <c r="G938" s="741">
        <v>11550</v>
      </c>
      <c r="H938" s="741">
        <v>2.4509803921568625</v>
      </c>
      <c r="I938" s="741">
        <v>2310</v>
      </c>
      <c r="J938" s="741">
        <v>2.04</v>
      </c>
      <c r="K938" s="741">
        <v>4712.4000000000005</v>
      </c>
      <c r="L938" s="741">
        <v>1</v>
      </c>
      <c r="M938" s="741">
        <v>2310</v>
      </c>
      <c r="N938" s="741">
        <v>4</v>
      </c>
      <c r="O938" s="741">
        <v>9240</v>
      </c>
      <c r="P938" s="754">
        <v>1.9607843137254899</v>
      </c>
      <c r="Q938" s="742">
        <v>2310</v>
      </c>
    </row>
    <row r="939" spans="1:17" ht="14.4" customHeight="1" x14ac:dyDescent="0.3">
      <c r="A939" s="737" t="s">
        <v>4872</v>
      </c>
      <c r="B939" s="738" t="s">
        <v>4148</v>
      </c>
      <c r="C939" s="738" t="s">
        <v>4178</v>
      </c>
      <c r="D939" s="738" t="s">
        <v>4280</v>
      </c>
      <c r="E939" s="738" t="s">
        <v>4281</v>
      </c>
      <c r="F939" s="741">
        <v>112</v>
      </c>
      <c r="G939" s="741">
        <v>101332</v>
      </c>
      <c r="H939" s="741">
        <v>0.86821705426356588</v>
      </c>
      <c r="I939" s="741">
        <v>904.75</v>
      </c>
      <c r="J939" s="741">
        <v>129</v>
      </c>
      <c r="K939" s="741">
        <v>116712.75</v>
      </c>
      <c r="L939" s="741">
        <v>1</v>
      </c>
      <c r="M939" s="741">
        <v>904.75</v>
      </c>
      <c r="N939" s="741">
        <v>139</v>
      </c>
      <c r="O939" s="741">
        <v>125760.25</v>
      </c>
      <c r="P939" s="754">
        <v>1.0775193798449612</v>
      </c>
      <c r="Q939" s="742">
        <v>904.75</v>
      </c>
    </row>
    <row r="940" spans="1:17" ht="14.4" customHeight="1" x14ac:dyDescent="0.3">
      <c r="A940" s="737" t="s">
        <v>4872</v>
      </c>
      <c r="B940" s="738" t="s">
        <v>4148</v>
      </c>
      <c r="C940" s="738" t="s">
        <v>4178</v>
      </c>
      <c r="D940" s="738" t="s">
        <v>4181</v>
      </c>
      <c r="E940" s="738" t="s">
        <v>4182</v>
      </c>
      <c r="F940" s="741">
        <v>1</v>
      </c>
      <c r="G940" s="741">
        <v>242.64</v>
      </c>
      <c r="H940" s="741">
        <v>1</v>
      </c>
      <c r="I940" s="741">
        <v>242.64</v>
      </c>
      <c r="J940" s="741">
        <v>1</v>
      </c>
      <c r="K940" s="741">
        <v>242.64</v>
      </c>
      <c r="L940" s="741">
        <v>1</v>
      </c>
      <c r="M940" s="741">
        <v>242.64</v>
      </c>
      <c r="N940" s="741"/>
      <c r="O940" s="741"/>
      <c r="P940" s="754"/>
      <c r="Q940" s="742"/>
    </row>
    <row r="941" spans="1:17" ht="14.4" customHeight="1" x14ac:dyDescent="0.3">
      <c r="A941" s="737" t="s">
        <v>4872</v>
      </c>
      <c r="B941" s="738" t="s">
        <v>4148</v>
      </c>
      <c r="C941" s="738" t="s">
        <v>4178</v>
      </c>
      <c r="D941" s="738" t="s">
        <v>4183</v>
      </c>
      <c r="E941" s="738" t="s">
        <v>4184</v>
      </c>
      <c r="F941" s="741">
        <v>1</v>
      </c>
      <c r="G941" s="741">
        <v>242.64</v>
      </c>
      <c r="H941" s="741"/>
      <c r="I941" s="741">
        <v>242.64</v>
      </c>
      <c r="J941" s="741"/>
      <c r="K941" s="741"/>
      <c r="L941" s="741"/>
      <c r="M941" s="741"/>
      <c r="N941" s="741"/>
      <c r="O941" s="741"/>
      <c r="P941" s="754"/>
      <c r="Q941" s="742"/>
    </row>
    <row r="942" spans="1:17" ht="14.4" customHeight="1" x14ac:dyDescent="0.3">
      <c r="A942" s="737" t="s">
        <v>4872</v>
      </c>
      <c r="B942" s="738" t="s">
        <v>4148</v>
      </c>
      <c r="C942" s="738" t="s">
        <v>4178</v>
      </c>
      <c r="D942" s="738" t="s">
        <v>4873</v>
      </c>
      <c r="E942" s="738" t="s">
        <v>4874</v>
      </c>
      <c r="F942" s="741"/>
      <c r="G942" s="741"/>
      <c r="H942" s="741"/>
      <c r="I942" s="741"/>
      <c r="J942" s="741">
        <v>1</v>
      </c>
      <c r="K942" s="741">
        <v>984.55</v>
      </c>
      <c r="L942" s="741">
        <v>1</v>
      </c>
      <c r="M942" s="741">
        <v>984.55</v>
      </c>
      <c r="N942" s="741"/>
      <c r="O942" s="741"/>
      <c r="P942" s="754"/>
      <c r="Q942" s="742"/>
    </row>
    <row r="943" spans="1:17" ht="14.4" customHeight="1" x14ac:dyDescent="0.3">
      <c r="A943" s="737" t="s">
        <v>4872</v>
      </c>
      <c r="B943" s="738" t="s">
        <v>4148</v>
      </c>
      <c r="C943" s="738" t="s">
        <v>4178</v>
      </c>
      <c r="D943" s="738" t="s">
        <v>4875</v>
      </c>
      <c r="E943" s="738" t="s">
        <v>4876</v>
      </c>
      <c r="F943" s="741"/>
      <c r="G943" s="741"/>
      <c r="H943" s="741"/>
      <c r="I943" s="741"/>
      <c r="J943" s="741">
        <v>1</v>
      </c>
      <c r="K943" s="741">
        <v>90.3</v>
      </c>
      <c r="L943" s="741">
        <v>1</v>
      </c>
      <c r="M943" s="741">
        <v>90.3</v>
      </c>
      <c r="N943" s="741"/>
      <c r="O943" s="741"/>
      <c r="P943" s="754"/>
      <c r="Q943" s="742"/>
    </row>
    <row r="944" spans="1:17" ht="14.4" customHeight="1" x14ac:dyDescent="0.3">
      <c r="A944" s="737" t="s">
        <v>4872</v>
      </c>
      <c r="B944" s="738" t="s">
        <v>4148</v>
      </c>
      <c r="C944" s="738" t="s">
        <v>4144</v>
      </c>
      <c r="D944" s="738" t="s">
        <v>4282</v>
      </c>
      <c r="E944" s="738" t="s">
        <v>4283</v>
      </c>
      <c r="F944" s="741">
        <v>23</v>
      </c>
      <c r="G944" s="741">
        <v>4347</v>
      </c>
      <c r="H944" s="741">
        <v>0.67552447552447548</v>
      </c>
      <c r="I944" s="741">
        <v>189</v>
      </c>
      <c r="J944" s="741">
        <v>33</v>
      </c>
      <c r="K944" s="741">
        <v>6435</v>
      </c>
      <c r="L944" s="741">
        <v>1</v>
      </c>
      <c r="M944" s="741">
        <v>195</v>
      </c>
      <c r="N944" s="741">
        <v>25</v>
      </c>
      <c r="O944" s="741">
        <v>4900</v>
      </c>
      <c r="P944" s="754">
        <v>0.76146076146076147</v>
      </c>
      <c r="Q944" s="742">
        <v>196</v>
      </c>
    </row>
    <row r="945" spans="1:17" ht="14.4" customHeight="1" x14ac:dyDescent="0.3">
      <c r="A945" s="737" t="s">
        <v>4872</v>
      </c>
      <c r="B945" s="738" t="s">
        <v>4148</v>
      </c>
      <c r="C945" s="738" t="s">
        <v>4144</v>
      </c>
      <c r="D945" s="738" t="s">
        <v>4284</v>
      </c>
      <c r="E945" s="738" t="s">
        <v>4285</v>
      </c>
      <c r="F945" s="741">
        <v>2</v>
      </c>
      <c r="G945" s="741">
        <v>2280</v>
      </c>
      <c r="H945" s="741">
        <v>1.9689119170984455</v>
      </c>
      <c r="I945" s="741">
        <v>1140</v>
      </c>
      <c r="J945" s="741">
        <v>1</v>
      </c>
      <c r="K945" s="741">
        <v>1158</v>
      </c>
      <c r="L945" s="741">
        <v>1</v>
      </c>
      <c r="M945" s="741">
        <v>1158</v>
      </c>
      <c r="N945" s="741">
        <v>2</v>
      </c>
      <c r="O945" s="741">
        <v>2318</v>
      </c>
      <c r="P945" s="754">
        <v>2.0017271157167529</v>
      </c>
      <c r="Q945" s="742">
        <v>1159</v>
      </c>
    </row>
    <row r="946" spans="1:17" ht="14.4" customHeight="1" x14ac:dyDescent="0.3">
      <c r="A946" s="737" t="s">
        <v>4872</v>
      </c>
      <c r="B946" s="738" t="s">
        <v>4148</v>
      </c>
      <c r="C946" s="738" t="s">
        <v>4144</v>
      </c>
      <c r="D946" s="738" t="s">
        <v>4193</v>
      </c>
      <c r="E946" s="738" t="s">
        <v>4194</v>
      </c>
      <c r="F946" s="741"/>
      <c r="G946" s="741"/>
      <c r="H946" s="741"/>
      <c r="I946" s="741"/>
      <c r="J946" s="741">
        <v>2</v>
      </c>
      <c r="K946" s="741">
        <v>74</v>
      </c>
      <c r="L946" s="741">
        <v>1</v>
      </c>
      <c r="M946" s="741">
        <v>37</v>
      </c>
      <c r="N946" s="741">
        <v>1</v>
      </c>
      <c r="O946" s="741">
        <v>37</v>
      </c>
      <c r="P946" s="754">
        <v>0.5</v>
      </c>
      <c r="Q946" s="742">
        <v>37</v>
      </c>
    </row>
    <row r="947" spans="1:17" ht="14.4" customHeight="1" x14ac:dyDescent="0.3">
      <c r="A947" s="737" t="s">
        <v>4872</v>
      </c>
      <c r="B947" s="738" t="s">
        <v>4148</v>
      </c>
      <c r="C947" s="738" t="s">
        <v>4144</v>
      </c>
      <c r="D947" s="738" t="s">
        <v>4199</v>
      </c>
      <c r="E947" s="738" t="s">
        <v>4200</v>
      </c>
      <c r="F947" s="741">
        <v>271</v>
      </c>
      <c r="G947" s="741">
        <v>63685</v>
      </c>
      <c r="H947" s="741">
        <v>0.88715069790766998</v>
      </c>
      <c r="I947" s="741">
        <v>235</v>
      </c>
      <c r="J947" s="741">
        <v>286</v>
      </c>
      <c r="K947" s="741">
        <v>71786</v>
      </c>
      <c r="L947" s="741">
        <v>1</v>
      </c>
      <c r="M947" s="741">
        <v>251</v>
      </c>
      <c r="N947" s="741">
        <v>314</v>
      </c>
      <c r="O947" s="741">
        <v>78814</v>
      </c>
      <c r="P947" s="754">
        <v>1.0979020979020979</v>
      </c>
      <c r="Q947" s="742">
        <v>251</v>
      </c>
    </row>
    <row r="948" spans="1:17" ht="14.4" customHeight="1" x14ac:dyDescent="0.3">
      <c r="A948" s="737" t="s">
        <v>4872</v>
      </c>
      <c r="B948" s="738" t="s">
        <v>4148</v>
      </c>
      <c r="C948" s="738" t="s">
        <v>4144</v>
      </c>
      <c r="D948" s="738" t="s">
        <v>4225</v>
      </c>
      <c r="E948" s="738" t="s">
        <v>4226</v>
      </c>
      <c r="F948" s="741">
        <v>21</v>
      </c>
      <c r="G948" s="741">
        <v>2478</v>
      </c>
      <c r="H948" s="741">
        <v>0.3575757575757576</v>
      </c>
      <c r="I948" s="741">
        <v>118</v>
      </c>
      <c r="J948" s="741">
        <v>55</v>
      </c>
      <c r="K948" s="741">
        <v>6930</v>
      </c>
      <c r="L948" s="741">
        <v>1</v>
      </c>
      <c r="M948" s="741">
        <v>126</v>
      </c>
      <c r="N948" s="741">
        <v>22</v>
      </c>
      <c r="O948" s="741">
        <v>2772</v>
      </c>
      <c r="P948" s="754">
        <v>0.4</v>
      </c>
      <c r="Q948" s="742">
        <v>126</v>
      </c>
    </row>
    <row r="949" spans="1:17" ht="14.4" customHeight="1" x14ac:dyDescent="0.3">
      <c r="A949" s="737" t="s">
        <v>4872</v>
      </c>
      <c r="B949" s="738" t="s">
        <v>4148</v>
      </c>
      <c r="C949" s="738" t="s">
        <v>4144</v>
      </c>
      <c r="D949" s="738" t="s">
        <v>4229</v>
      </c>
      <c r="E949" s="738" t="s">
        <v>4230</v>
      </c>
      <c r="F949" s="741"/>
      <c r="G949" s="741"/>
      <c r="H949" s="741"/>
      <c r="I949" s="741"/>
      <c r="J949" s="741">
        <v>4</v>
      </c>
      <c r="K949" s="741">
        <v>1980</v>
      </c>
      <c r="L949" s="741">
        <v>1</v>
      </c>
      <c r="M949" s="741">
        <v>495</v>
      </c>
      <c r="N949" s="741">
        <v>2</v>
      </c>
      <c r="O949" s="741">
        <v>990</v>
      </c>
      <c r="P949" s="754">
        <v>0.5</v>
      </c>
      <c r="Q949" s="742">
        <v>495</v>
      </c>
    </row>
    <row r="950" spans="1:17" ht="14.4" customHeight="1" x14ac:dyDescent="0.3">
      <c r="A950" s="737" t="s">
        <v>4872</v>
      </c>
      <c r="B950" s="738" t="s">
        <v>4148</v>
      </c>
      <c r="C950" s="738" t="s">
        <v>4144</v>
      </c>
      <c r="D950" s="738" t="s">
        <v>4286</v>
      </c>
      <c r="E950" s="738" t="s">
        <v>4233</v>
      </c>
      <c r="F950" s="741"/>
      <c r="G950" s="741"/>
      <c r="H950" s="741"/>
      <c r="I950" s="741"/>
      <c r="J950" s="741"/>
      <c r="K950" s="741"/>
      <c r="L950" s="741"/>
      <c r="M950" s="741"/>
      <c r="N950" s="741">
        <v>4</v>
      </c>
      <c r="O950" s="741">
        <v>2752</v>
      </c>
      <c r="P950" s="754"/>
      <c r="Q950" s="742">
        <v>688</v>
      </c>
    </row>
    <row r="951" spans="1:17" ht="14.4" customHeight="1" x14ac:dyDescent="0.3">
      <c r="A951" s="737" t="s">
        <v>4872</v>
      </c>
      <c r="B951" s="738" t="s">
        <v>4148</v>
      </c>
      <c r="C951" s="738" t="s">
        <v>4144</v>
      </c>
      <c r="D951" s="738" t="s">
        <v>4231</v>
      </c>
      <c r="E951" s="738" t="s">
        <v>4230</v>
      </c>
      <c r="F951" s="741">
        <v>4</v>
      </c>
      <c r="G951" s="741">
        <v>2236</v>
      </c>
      <c r="H951" s="741">
        <v>0.28118712273641849</v>
      </c>
      <c r="I951" s="741">
        <v>559</v>
      </c>
      <c r="J951" s="741">
        <v>14</v>
      </c>
      <c r="K951" s="741">
        <v>7952</v>
      </c>
      <c r="L951" s="741">
        <v>1</v>
      </c>
      <c r="M951" s="741">
        <v>568</v>
      </c>
      <c r="N951" s="741">
        <v>4</v>
      </c>
      <c r="O951" s="741">
        <v>2272</v>
      </c>
      <c r="P951" s="754">
        <v>0.2857142857142857</v>
      </c>
      <c r="Q951" s="742">
        <v>568</v>
      </c>
    </row>
    <row r="952" spans="1:17" ht="14.4" customHeight="1" x14ac:dyDescent="0.3">
      <c r="A952" s="737" t="s">
        <v>4872</v>
      </c>
      <c r="B952" s="738" t="s">
        <v>4148</v>
      </c>
      <c r="C952" s="738" t="s">
        <v>4144</v>
      </c>
      <c r="D952" s="738" t="s">
        <v>4232</v>
      </c>
      <c r="E952" s="738" t="s">
        <v>4233</v>
      </c>
      <c r="F952" s="741">
        <v>11</v>
      </c>
      <c r="G952" s="741">
        <v>8272</v>
      </c>
      <c r="H952" s="741">
        <v>0.83614677044374808</v>
      </c>
      <c r="I952" s="741">
        <v>752</v>
      </c>
      <c r="J952" s="741">
        <v>13</v>
      </c>
      <c r="K952" s="741">
        <v>9893</v>
      </c>
      <c r="L952" s="741">
        <v>1</v>
      </c>
      <c r="M952" s="741">
        <v>761</v>
      </c>
      <c r="N952" s="741">
        <v>15</v>
      </c>
      <c r="O952" s="741">
        <v>11415</v>
      </c>
      <c r="P952" s="754">
        <v>1.1538461538461537</v>
      </c>
      <c r="Q952" s="742">
        <v>761</v>
      </c>
    </row>
    <row r="953" spans="1:17" ht="14.4" customHeight="1" x14ac:dyDescent="0.3">
      <c r="A953" s="737" t="s">
        <v>4872</v>
      </c>
      <c r="B953" s="738" t="s">
        <v>4148</v>
      </c>
      <c r="C953" s="738" t="s">
        <v>4144</v>
      </c>
      <c r="D953" s="738" t="s">
        <v>4287</v>
      </c>
      <c r="E953" s="738" t="s">
        <v>4288</v>
      </c>
      <c r="F953" s="741">
        <v>926</v>
      </c>
      <c r="G953" s="741">
        <v>749134</v>
      </c>
      <c r="H953" s="741">
        <v>1.0575193255673445</v>
      </c>
      <c r="I953" s="741">
        <v>809</v>
      </c>
      <c r="J953" s="741">
        <v>866</v>
      </c>
      <c r="K953" s="741">
        <v>708388</v>
      </c>
      <c r="L953" s="741">
        <v>1</v>
      </c>
      <c r="M953" s="741">
        <v>818</v>
      </c>
      <c r="N953" s="741">
        <v>1042</v>
      </c>
      <c r="O953" s="741">
        <v>852356</v>
      </c>
      <c r="P953" s="754">
        <v>1.2032332563510393</v>
      </c>
      <c r="Q953" s="742">
        <v>818</v>
      </c>
    </row>
    <row r="954" spans="1:17" ht="14.4" customHeight="1" x14ac:dyDescent="0.3">
      <c r="A954" s="737" t="s">
        <v>4872</v>
      </c>
      <c r="B954" s="738" t="s">
        <v>4148</v>
      </c>
      <c r="C954" s="738" t="s">
        <v>4144</v>
      </c>
      <c r="D954" s="738" t="s">
        <v>4234</v>
      </c>
      <c r="E954" s="738" t="s">
        <v>4235</v>
      </c>
      <c r="F954" s="741">
        <v>1</v>
      </c>
      <c r="G954" s="741">
        <v>449</v>
      </c>
      <c r="H954" s="741">
        <v>0.32395382395382394</v>
      </c>
      <c r="I954" s="741">
        <v>449</v>
      </c>
      <c r="J954" s="741">
        <v>3</v>
      </c>
      <c r="K954" s="741">
        <v>1386</v>
      </c>
      <c r="L954" s="741">
        <v>1</v>
      </c>
      <c r="M954" s="741">
        <v>462</v>
      </c>
      <c r="N954" s="741"/>
      <c r="O954" s="741"/>
      <c r="P954" s="754"/>
      <c r="Q954" s="742"/>
    </row>
    <row r="955" spans="1:17" ht="14.4" customHeight="1" x14ac:dyDescent="0.3">
      <c r="A955" s="737" t="s">
        <v>4872</v>
      </c>
      <c r="B955" s="738" t="s">
        <v>4148</v>
      </c>
      <c r="C955" s="738" t="s">
        <v>4144</v>
      </c>
      <c r="D955" s="738" t="s">
        <v>4311</v>
      </c>
      <c r="E955" s="738" t="s">
        <v>4220</v>
      </c>
      <c r="F955" s="741">
        <v>2</v>
      </c>
      <c r="G955" s="741">
        <v>874</v>
      </c>
      <c r="H955" s="741">
        <v>1.9596412556053813</v>
      </c>
      <c r="I955" s="741">
        <v>437</v>
      </c>
      <c r="J955" s="741">
        <v>1</v>
      </c>
      <c r="K955" s="741">
        <v>446</v>
      </c>
      <c r="L955" s="741">
        <v>1</v>
      </c>
      <c r="M955" s="741">
        <v>446</v>
      </c>
      <c r="N955" s="741"/>
      <c r="O955" s="741"/>
      <c r="P955" s="754"/>
      <c r="Q955" s="742"/>
    </row>
    <row r="956" spans="1:17" ht="14.4" customHeight="1" x14ac:dyDescent="0.3">
      <c r="A956" s="737" t="s">
        <v>4872</v>
      </c>
      <c r="B956" s="738" t="s">
        <v>4148</v>
      </c>
      <c r="C956" s="738" t="s">
        <v>4144</v>
      </c>
      <c r="D956" s="738" t="s">
        <v>4312</v>
      </c>
      <c r="E956" s="738" t="s">
        <v>4218</v>
      </c>
      <c r="F956" s="741">
        <v>20</v>
      </c>
      <c r="G956" s="741">
        <v>14300</v>
      </c>
      <c r="H956" s="741">
        <v>0.54563492063492058</v>
      </c>
      <c r="I956" s="741">
        <v>715</v>
      </c>
      <c r="J956" s="741">
        <v>36</v>
      </c>
      <c r="K956" s="741">
        <v>26208</v>
      </c>
      <c r="L956" s="741">
        <v>1</v>
      </c>
      <c r="M956" s="741">
        <v>728</v>
      </c>
      <c r="N956" s="741">
        <v>37</v>
      </c>
      <c r="O956" s="741">
        <v>26936</v>
      </c>
      <c r="P956" s="754">
        <v>1.0277777777777777</v>
      </c>
      <c r="Q956" s="742">
        <v>728</v>
      </c>
    </row>
    <row r="957" spans="1:17" ht="14.4" customHeight="1" x14ac:dyDescent="0.3">
      <c r="A957" s="737" t="s">
        <v>4872</v>
      </c>
      <c r="B957" s="738" t="s">
        <v>4148</v>
      </c>
      <c r="C957" s="738" t="s">
        <v>4144</v>
      </c>
      <c r="D957" s="738" t="s">
        <v>4248</v>
      </c>
      <c r="E957" s="738" t="s">
        <v>4249</v>
      </c>
      <c r="F957" s="741">
        <v>19</v>
      </c>
      <c r="G957" s="741">
        <v>15656</v>
      </c>
      <c r="H957" s="741">
        <v>0.62649059623849535</v>
      </c>
      <c r="I957" s="741">
        <v>824</v>
      </c>
      <c r="J957" s="741">
        <v>30</v>
      </c>
      <c r="K957" s="741">
        <v>24990</v>
      </c>
      <c r="L957" s="741">
        <v>1</v>
      </c>
      <c r="M957" s="741">
        <v>833</v>
      </c>
      <c r="N957" s="741">
        <v>30</v>
      </c>
      <c r="O957" s="741">
        <v>24990</v>
      </c>
      <c r="P957" s="754">
        <v>1</v>
      </c>
      <c r="Q957" s="742">
        <v>833</v>
      </c>
    </row>
    <row r="958" spans="1:17" ht="14.4" customHeight="1" x14ac:dyDescent="0.3">
      <c r="A958" s="737" t="s">
        <v>4872</v>
      </c>
      <c r="B958" s="738" t="s">
        <v>4148</v>
      </c>
      <c r="C958" s="738" t="s">
        <v>4144</v>
      </c>
      <c r="D958" s="738" t="s">
        <v>4236</v>
      </c>
      <c r="E958" s="738" t="s">
        <v>4237</v>
      </c>
      <c r="F958" s="741">
        <v>212</v>
      </c>
      <c r="G958" s="741">
        <v>44520</v>
      </c>
      <c r="H958" s="741">
        <v>0.8811479465611084</v>
      </c>
      <c r="I958" s="741">
        <v>210</v>
      </c>
      <c r="J958" s="741">
        <v>235</v>
      </c>
      <c r="K958" s="741">
        <v>50525</v>
      </c>
      <c r="L958" s="741">
        <v>1</v>
      </c>
      <c r="M958" s="741">
        <v>215</v>
      </c>
      <c r="N958" s="741">
        <v>250</v>
      </c>
      <c r="O958" s="741">
        <v>53750</v>
      </c>
      <c r="P958" s="754">
        <v>1.0638297872340425</v>
      </c>
      <c r="Q958" s="742">
        <v>215</v>
      </c>
    </row>
    <row r="959" spans="1:17" ht="14.4" customHeight="1" x14ac:dyDescent="0.3">
      <c r="A959" s="737" t="s">
        <v>4872</v>
      </c>
      <c r="B959" s="738" t="s">
        <v>4148</v>
      </c>
      <c r="C959" s="738" t="s">
        <v>4144</v>
      </c>
      <c r="D959" s="738" t="s">
        <v>4238</v>
      </c>
      <c r="E959" s="738" t="s">
        <v>4239</v>
      </c>
      <c r="F959" s="741">
        <v>2029</v>
      </c>
      <c r="G959" s="741">
        <v>172465</v>
      </c>
      <c r="H959" s="741">
        <v>0.88409586056644884</v>
      </c>
      <c r="I959" s="741">
        <v>85</v>
      </c>
      <c r="J959" s="741">
        <v>2295</v>
      </c>
      <c r="K959" s="741">
        <v>195075</v>
      </c>
      <c r="L959" s="741">
        <v>1</v>
      </c>
      <c r="M959" s="741">
        <v>85</v>
      </c>
      <c r="N959" s="741">
        <v>2529</v>
      </c>
      <c r="O959" s="741">
        <v>214965</v>
      </c>
      <c r="P959" s="754">
        <v>1.1019607843137256</v>
      </c>
      <c r="Q959" s="742">
        <v>85</v>
      </c>
    </row>
    <row r="960" spans="1:17" ht="14.4" customHeight="1" x14ac:dyDescent="0.3">
      <c r="A960" s="737" t="s">
        <v>4872</v>
      </c>
      <c r="B960" s="738" t="s">
        <v>4148</v>
      </c>
      <c r="C960" s="738" t="s">
        <v>4144</v>
      </c>
      <c r="D960" s="738" t="s">
        <v>4299</v>
      </c>
      <c r="E960" s="738" t="s">
        <v>4300</v>
      </c>
      <c r="F960" s="741">
        <v>12</v>
      </c>
      <c r="G960" s="741">
        <v>8484</v>
      </c>
      <c r="H960" s="741">
        <v>1.4749652294853963</v>
      </c>
      <c r="I960" s="741">
        <v>707</v>
      </c>
      <c r="J960" s="741">
        <v>8</v>
      </c>
      <c r="K960" s="741">
        <v>5752</v>
      </c>
      <c r="L960" s="741">
        <v>1</v>
      </c>
      <c r="M960" s="741">
        <v>719</v>
      </c>
      <c r="N960" s="741">
        <v>8</v>
      </c>
      <c r="O960" s="741">
        <v>5760</v>
      </c>
      <c r="P960" s="754">
        <v>1.0013908205841446</v>
      </c>
      <c r="Q960" s="742">
        <v>720</v>
      </c>
    </row>
    <row r="961" spans="1:17" ht="14.4" customHeight="1" x14ac:dyDescent="0.3">
      <c r="A961" s="737" t="s">
        <v>4872</v>
      </c>
      <c r="B961" s="738" t="s">
        <v>4148</v>
      </c>
      <c r="C961" s="738" t="s">
        <v>4144</v>
      </c>
      <c r="D961" s="738" t="s">
        <v>4289</v>
      </c>
      <c r="E961" s="738" t="s">
        <v>4288</v>
      </c>
      <c r="F961" s="741">
        <v>882</v>
      </c>
      <c r="G961" s="741">
        <v>824670</v>
      </c>
      <c r="H961" s="741">
        <v>0.73786201022146503</v>
      </c>
      <c r="I961" s="741">
        <v>935</v>
      </c>
      <c r="J961" s="741">
        <v>1174</v>
      </c>
      <c r="K961" s="741">
        <v>1117648</v>
      </c>
      <c r="L961" s="741">
        <v>1</v>
      </c>
      <c r="M961" s="741">
        <v>952</v>
      </c>
      <c r="N961" s="741">
        <v>1157</v>
      </c>
      <c r="O961" s="741">
        <v>1101464</v>
      </c>
      <c r="P961" s="754">
        <v>0.98551959114139698</v>
      </c>
      <c r="Q961" s="742">
        <v>952</v>
      </c>
    </row>
    <row r="962" spans="1:17" ht="14.4" customHeight="1" x14ac:dyDescent="0.3">
      <c r="A962" s="737" t="s">
        <v>4872</v>
      </c>
      <c r="B962" s="738" t="s">
        <v>4148</v>
      </c>
      <c r="C962" s="738" t="s">
        <v>4144</v>
      </c>
      <c r="D962" s="738" t="s">
        <v>4209</v>
      </c>
      <c r="E962" s="738" t="s">
        <v>4210</v>
      </c>
      <c r="F962" s="741">
        <v>6</v>
      </c>
      <c r="G962" s="741">
        <v>684</v>
      </c>
      <c r="H962" s="741">
        <v>0.95</v>
      </c>
      <c r="I962" s="741">
        <v>114</v>
      </c>
      <c r="J962" s="741">
        <v>6</v>
      </c>
      <c r="K962" s="741">
        <v>720</v>
      </c>
      <c r="L962" s="741">
        <v>1</v>
      </c>
      <c r="M962" s="741">
        <v>120</v>
      </c>
      <c r="N962" s="741"/>
      <c r="O962" s="741"/>
      <c r="P962" s="754"/>
      <c r="Q962" s="742"/>
    </row>
    <row r="963" spans="1:17" ht="14.4" customHeight="1" x14ac:dyDescent="0.3">
      <c r="A963" s="737" t="s">
        <v>4872</v>
      </c>
      <c r="B963" s="738" t="s">
        <v>4148</v>
      </c>
      <c r="C963" s="738" t="s">
        <v>4144</v>
      </c>
      <c r="D963" s="738" t="s">
        <v>4290</v>
      </c>
      <c r="E963" s="738" t="s">
        <v>4288</v>
      </c>
      <c r="F963" s="741">
        <v>98</v>
      </c>
      <c r="G963" s="741">
        <v>72226</v>
      </c>
      <c r="H963" s="741">
        <v>1.2756269869304133</v>
      </c>
      <c r="I963" s="741">
        <v>737</v>
      </c>
      <c r="J963" s="741">
        <v>76</v>
      </c>
      <c r="K963" s="741">
        <v>56620</v>
      </c>
      <c r="L963" s="741">
        <v>1</v>
      </c>
      <c r="M963" s="741">
        <v>745</v>
      </c>
      <c r="N963" s="741">
        <v>56</v>
      </c>
      <c r="O963" s="741">
        <v>41720</v>
      </c>
      <c r="P963" s="754">
        <v>0.73684210526315785</v>
      </c>
      <c r="Q963" s="742">
        <v>745</v>
      </c>
    </row>
    <row r="964" spans="1:17" ht="14.4" customHeight="1" x14ac:dyDescent="0.3">
      <c r="A964" s="737" t="s">
        <v>4872</v>
      </c>
      <c r="B964" s="738" t="s">
        <v>4148</v>
      </c>
      <c r="C964" s="738" t="s">
        <v>4144</v>
      </c>
      <c r="D964" s="738" t="s">
        <v>4313</v>
      </c>
      <c r="E964" s="738" t="s">
        <v>4314</v>
      </c>
      <c r="F964" s="741">
        <v>1</v>
      </c>
      <c r="G964" s="741">
        <v>57</v>
      </c>
      <c r="H964" s="741">
        <v>0.49137931034482757</v>
      </c>
      <c r="I964" s="741">
        <v>57</v>
      </c>
      <c r="J964" s="741">
        <v>2</v>
      </c>
      <c r="K964" s="741">
        <v>116</v>
      </c>
      <c r="L964" s="741">
        <v>1</v>
      </c>
      <c r="M964" s="741">
        <v>58</v>
      </c>
      <c r="N964" s="741">
        <v>1</v>
      </c>
      <c r="O964" s="741">
        <v>58</v>
      </c>
      <c r="P964" s="754">
        <v>0.5</v>
      </c>
      <c r="Q964" s="742">
        <v>58</v>
      </c>
    </row>
    <row r="965" spans="1:17" ht="14.4" customHeight="1" x14ac:dyDescent="0.3">
      <c r="A965" s="737" t="s">
        <v>4872</v>
      </c>
      <c r="B965" s="738" t="s">
        <v>4148</v>
      </c>
      <c r="C965" s="738" t="s">
        <v>4144</v>
      </c>
      <c r="D965" s="738" t="s">
        <v>4291</v>
      </c>
      <c r="E965" s="738" t="s">
        <v>4292</v>
      </c>
      <c r="F965" s="741">
        <v>217</v>
      </c>
      <c r="G965" s="741">
        <v>114359</v>
      </c>
      <c r="H965" s="741">
        <v>0.87388337421578288</v>
      </c>
      <c r="I965" s="741">
        <v>527</v>
      </c>
      <c r="J965" s="741">
        <v>241</v>
      </c>
      <c r="K965" s="741">
        <v>130863</v>
      </c>
      <c r="L965" s="741">
        <v>1</v>
      </c>
      <c r="M965" s="741">
        <v>543</v>
      </c>
      <c r="N965" s="741">
        <v>302</v>
      </c>
      <c r="O965" s="741">
        <v>163986</v>
      </c>
      <c r="P965" s="754">
        <v>1.2531120331950207</v>
      </c>
      <c r="Q965" s="742">
        <v>543</v>
      </c>
    </row>
    <row r="966" spans="1:17" ht="14.4" customHeight="1" x14ac:dyDescent="0.3">
      <c r="A966" s="737" t="s">
        <v>4872</v>
      </c>
      <c r="B966" s="738" t="s">
        <v>4148</v>
      </c>
      <c r="C966" s="738" t="s">
        <v>4144</v>
      </c>
      <c r="D966" s="738" t="s">
        <v>4240</v>
      </c>
      <c r="E966" s="738" t="s">
        <v>4241</v>
      </c>
      <c r="F966" s="741"/>
      <c r="G966" s="741"/>
      <c r="H966" s="741"/>
      <c r="I966" s="741"/>
      <c r="J966" s="741"/>
      <c r="K966" s="741"/>
      <c r="L966" s="741"/>
      <c r="M966" s="741"/>
      <c r="N966" s="741">
        <v>2</v>
      </c>
      <c r="O966" s="741">
        <v>614</v>
      </c>
      <c r="P966" s="754"/>
      <c r="Q966" s="742">
        <v>307</v>
      </c>
    </row>
    <row r="967" spans="1:17" ht="14.4" customHeight="1" x14ac:dyDescent="0.3">
      <c r="A967" s="737" t="s">
        <v>4872</v>
      </c>
      <c r="B967" s="738" t="s">
        <v>4148</v>
      </c>
      <c r="C967" s="738" t="s">
        <v>4144</v>
      </c>
      <c r="D967" s="738" t="s">
        <v>4250</v>
      </c>
      <c r="E967" s="738" t="s">
        <v>4237</v>
      </c>
      <c r="F967" s="741">
        <v>17</v>
      </c>
      <c r="G967" s="741">
        <v>2958</v>
      </c>
      <c r="H967" s="741">
        <v>2.7696629213483148</v>
      </c>
      <c r="I967" s="741">
        <v>174</v>
      </c>
      <c r="J967" s="741">
        <v>6</v>
      </c>
      <c r="K967" s="741">
        <v>1068</v>
      </c>
      <c r="L967" s="741">
        <v>1</v>
      </c>
      <c r="M967" s="741">
        <v>178</v>
      </c>
      <c r="N967" s="741">
        <v>8</v>
      </c>
      <c r="O967" s="741">
        <v>1424</v>
      </c>
      <c r="P967" s="754">
        <v>1.3333333333333333</v>
      </c>
      <c r="Q967" s="742">
        <v>178</v>
      </c>
    </row>
    <row r="968" spans="1:17" ht="14.4" customHeight="1" x14ac:dyDescent="0.3">
      <c r="A968" s="737" t="s">
        <v>4872</v>
      </c>
      <c r="B968" s="738" t="s">
        <v>4148</v>
      </c>
      <c r="C968" s="738" t="s">
        <v>4144</v>
      </c>
      <c r="D968" s="738" t="s">
        <v>4242</v>
      </c>
      <c r="E968" s="738" t="s">
        <v>4241</v>
      </c>
      <c r="F968" s="741">
        <v>19</v>
      </c>
      <c r="G968" s="741">
        <v>7049</v>
      </c>
      <c r="H968" s="741">
        <v>2.65</v>
      </c>
      <c r="I968" s="741">
        <v>371</v>
      </c>
      <c r="J968" s="741">
        <v>7</v>
      </c>
      <c r="K968" s="741">
        <v>2660</v>
      </c>
      <c r="L968" s="741">
        <v>1</v>
      </c>
      <c r="M968" s="741">
        <v>380</v>
      </c>
      <c r="N968" s="741">
        <v>2</v>
      </c>
      <c r="O968" s="741">
        <v>760</v>
      </c>
      <c r="P968" s="754">
        <v>0.2857142857142857</v>
      </c>
      <c r="Q968" s="742">
        <v>380</v>
      </c>
    </row>
    <row r="969" spans="1:17" ht="14.4" customHeight="1" x14ac:dyDescent="0.3">
      <c r="A969" s="737" t="s">
        <v>4872</v>
      </c>
      <c r="B969" s="738" t="s">
        <v>4148</v>
      </c>
      <c r="C969" s="738" t="s">
        <v>4144</v>
      </c>
      <c r="D969" s="738" t="s">
        <v>4217</v>
      </c>
      <c r="E969" s="738" t="s">
        <v>4218</v>
      </c>
      <c r="F969" s="741"/>
      <c r="G969" s="741"/>
      <c r="H969" s="741"/>
      <c r="I969" s="741"/>
      <c r="J969" s="741">
        <v>1</v>
      </c>
      <c r="K969" s="741">
        <v>618</v>
      </c>
      <c r="L969" s="741">
        <v>1</v>
      </c>
      <c r="M969" s="741">
        <v>618</v>
      </c>
      <c r="N969" s="741"/>
      <c r="O969" s="741"/>
      <c r="P969" s="754"/>
      <c r="Q969" s="742"/>
    </row>
    <row r="970" spans="1:17" ht="14.4" customHeight="1" x14ac:dyDescent="0.3">
      <c r="A970" s="737" t="s">
        <v>4872</v>
      </c>
      <c r="B970" s="738" t="s">
        <v>4148</v>
      </c>
      <c r="C970" s="738" t="s">
        <v>4144</v>
      </c>
      <c r="D970" s="738" t="s">
        <v>4293</v>
      </c>
      <c r="E970" s="738" t="s">
        <v>4294</v>
      </c>
      <c r="F970" s="741">
        <v>24</v>
      </c>
      <c r="G970" s="741">
        <v>2400</v>
      </c>
      <c r="H970" s="741">
        <v>0.88888888888888884</v>
      </c>
      <c r="I970" s="741">
        <v>100</v>
      </c>
      <c r="J970" s="741">
        <v>27</v>
      </c>
      <c r="K970" s="741">
        <v>2700</v>
      </c>
      <c r="L970" s="741">
        <v>1</v>
      </c>
      <c r="M970" s="741">
        <v>100</v>
      </c>
      <c r="N970" s="741">
        <v>30</v>
      </c>
      <c r="O970" s="741">
        <v>3000</v>
      </c>
      <c r="P970" s="754">
        <v>1.1111111111111112</v>
      </c>
      <c r="Q970" s="742">
        <v>100</v>
      </c>
    </row>
    <row r="971" spans="1:17" ht="14.4" customHeight="1" x14ac:dyDescent="0.3">
      <c r="A971" s="737" t="s">
        <v>4872</v>
      </c>
      <c r="B971" s="738" t="s">
        <v>4148</v>
      </c>
      <c r="C971" s="738" t="s">
        <v>4144</v>
      </c>
      <c r="D971" s="738" t="s">
        <v>4315</v>
      </c>
      <c r="E971" s="738" t="s">
        <v>4288</v>
      </c>
      <c r="F971" s="741">
        <v>170</v>
      </c>
      <c r="G971" s="741">
        <v>173060</v>
      </c>
      <c r="H971" s="741">
        <v>0.97782297934853235</v>
      </c>
      <c r="I971" s="741">
        <v>1018</v>
      </c>
      <c r="J971" s="741">
        <v>171</v>
      </c>
      <c r="K971" s="741">
        <v>176985</v>
      </c>
      <c r="L971" s="741">
        <v>1</v>
      </c>
      <c r="M971" s="741">
        <v>1035</v>
      </c>
      <c r="N971" s="741">
        <v>261</v>
      </c>
      <c r="O971" s="741">
        <v>270135</v>
      </c>
      <c r="P971" s="754">
        <v>1.5263157894736843</v>
      </c>
      <c r="Q971" s="742">
        <v>1035</v>
      </c>
    </row>
    <row r="972" spans="1:17" ht="14.4" customHeight="1" x14ac:dyDescent="0.3">
      <c r="A972" s="737" t="s">
        <v>4872</v>
      </c>
      <c r="B972" s="738" t="s">
        <v>4148</v>
      </c>
      <c r="C972" s="738" t="s">
        <v>4144</v>
      </c>
      <c r="D972" s="738" t="s">
        <v>4316</v>
      </c>
      <c r="E972" s="738" t="s">
        <v>4288</v>
      </c>
      <c r="F972" s="741">
        <v>34</v>
      </c>
      <c r="G972" s="741">
        <v>29342</v>
      </c>
      <c r="H972" s="741"/>
      <c r="I972" s="741">
        <v>863</v>
      </c>
      <c r="J972" s="741"/>
      <c r="K972" s="741"/>
      <c r="L972" s="741"/>
      <c r="M972" s="741"/>
      <c r="N972" s="741"/>
      <c r="O972" s="741"/>
      <c r="P972" s="754"/>
      <c r="Q972" s="742"/>
    </row>
    <row r="973" spans="1:17" ht="14.4" customHeight="1" x14ac:dyDescent="0.3">
      <c r="A973" s="737" t="s">
        <v>4872</v>
      </c>
      <c r="B973" s="738" t="s">
        <v>4148</v>
      </c>
      <c r="C973" s="738" t="s">
        <v>4144</v>
      </c>
      <c r="D973" s="738" t="s">
        <v>4317</v>
      </c>
      <c r="E973" s="738" t="s">
        <v>4318</v>
      </c>
      <c r="F973" s="741"/>
      <c r="G973" s="741"/>
      <c r="H973" s="741"/>
      <c r="I973" s="741"/>
      <c r="J973" s="741">
        <v>2</v>
      </c>
      <c r="K973" s="741">
        <v>1062</v>
      </c>
      <c r="L973" s="741">
        <v>1</v>
      </c>
      <c r="M973" s="741">
        <v>531</v>
      </c>
      <c r="N973" s="741"/>
      <c r="O973" s="741"/>
      <c r="P973" s="754"/>
      <c r="Q973" s="742"/>
    </row>
    <row r="974" spans="1:17" ht="14.4" customHeight="1" x14ac:dyDescent="0.3">
      <c r="A974" s="737" t="s">
        <v>4872</v>
      </c>
      <c r="B974" s="738" t="s">
        <v>4148</v>
      </c>
      <c r="C974" s="738" t="s">
        <v>4144</v>
      </c>
      <c r="D974" s="738" t="s">
        <v>4319</v>
      </c>
      <c r="E974" s="738" t="s">
        <v>4318</v>
      </c>
      <c r="F974" s="741">
        <v>12</v>
      </c>
      <c r="G974" s="741">
        <v>9684</v>
      </c>
      <c r="H974" s="741">
        <v>0.43527508090614886</v>
      </c>
      <c r="I974" s="741">
        <v>807</v>
      </c>
      <c r="J974" s="741">
        <v>27</v>
      </c>
      <c r="K974" s="741">
        <v>22248</v>
      </c>
      <c r="L974" s="741">
        <v>1</v>
      </c>
      <c r="M974" s="741">
        <v>824</v>
      </c>
      <c r="N974" s="741">
        <v>37</v>
      </c>
      <c r="O974" s="741">
        <v>30488</v>
      </c>
      <c r="P974" s="754">
        <v>1.3703703703703705</v>
      </c>
      <c r="Q974" s="742">
        <v>824</v>
      </c>
    </row>
    <row r="975" spans="1:17" ht="14.4" customHeight="1" x14ac:dyDescent="0.3">
      <c r="A975" s="737" t="s">
        <v>4872</v>
      </c>
      <c r="B975" s="738" t="s">
        <v>4148</v>
      </c>
      <c r="C975" s="738" t="s">
        <v>4144</v>
      </c>
      <c r="D975" s="738" t="s">
        <v>4320</v>
      </c>
      <c r="E975" s="738" t="s">
        <v>4318</v>
      </c>
      <c r="F975" s="741">
        <v>10</v>
      </c>
      <c r="G975" s="741">
        <v>5950</v>
      </c>
      <c r="H975" s="741">
        <v>0.22388621312462373</v>
      </c>
      <c r="I975" s="741">
        <v>595</v>
      </c>
      <c r="J975" s="741">
        <v>44</v>
      </c>
      <c r="K975" s="741">
        <v>26576</v>
      </c>
      <c r="L975" s="741">
        <v>1</v>
      </c>
      <c r="M975" s="741">
        <v>604</v>
      </c>
      <c r="N975" s="741">
        <v>31</v>
      </c>
      <c r="O975" s="741">
        <v>18724</v>
      </c>
      <c r="P975" s="754">
        <v>0.70454545454545459</v>
      </c>
      <c r="Q975" s="742">
        <v>604</v>
      </c>
    </row>
    <row r="976" spans="1:17" ht="14.4" customHeight="1" x14ac:dyDescent="0.3">
      <c r="A976" s="737" t="s">
        <v>4872</v>
      </c>
      <c r="B976" s="738" t="s">
        <v>4148</v>
      </c>
      <c r="C976" s="738" t="s">
        <v>4144</v>
      </c>
      <c r="D976" s="738" t="s">
        <v>4325</v>
      </c>
      <c r="E976" s="738" t="s">
        <v>4326</v>
      </c>
      <c r="F976" s="741">
        <v>1</v>
      </c>
      <c r="G976" s="741">
        <v>1371</v>
      </c>
      <c r="H976" s="741">
        <v>0.49709934735315447</v>
      </c>
      <c r="I976" s="741">
        <v>1371</v>
      </c>
      <c r="J976" s="741">
        <v>2</v>
      </c>
      <c r="K976" s="741">
        <v>2758</v>
      </c>
      <c r="L976" s="741">
        <v>1</v>
      </c>
      <c r="M976" s="741">
        <v>1379</v>
      </c>
      <c r="N976" s="741">
        <v>2</v>
      </c>
      <c r="O976" s="741">
        <v>2760</v>
      </c>
      <c r="P976" s="754">
        <v>1.0007251631617113</v>
      </c>
      <c r="Q976" s="742">
        <v>1380</v>
      </c>
    </row>
    <row r="977" spans="1:17" ht="14.4" customHeight="1" x14ac:dyDescent="0.3">
      <c r="A977" s="737" t="s">
        <v>4872</v>
      </c>
      <c r="B977" s="738" t="s">
        <v>4148</v>
      </c>
      <c r="C977" s="738" t="s">
        <v>4144</v>
      </c>
      <c r="D977" s="738" t="s">
        <v>4321</v>
      </c>
      <c r="E977" s="738" t="s">
        <v>4318</v>
      </c>
      <c r="F977" s="741">
        <v>14</v>
      </c>
      <c r="G977" s="741">
        <v>11998</v>
      </c>
      <c r="H977" s="741"/>
      <c r="I977" s="741">
        <v>857</v>
      </c>
      <c r="J977" s="741"/>
      <c r="K977" s="741"/>
      <c r="L977" s="741"/>
      <c r="M977" s="741"/>
      <c r="N977" s="741"/>
      <c r="O977" s="741"/>
      <c r="P977" s="754"/>
      <c r="Q977" s="742"/>
    </row>
    <row r="978" spans="1:17" ht="14.4" customHeight="1" x14ac:dyDescent="0.3">
      <c r="A978" s="737" t="s">
        <v>4872</v>
      </c>
      <c r="B978" s="738" t="s">
        <v>4148</v>
      </c>
      <c r="C978" s="738" t="s">
        <v>4144</v>
      </c>
      <c r="D978" s="738" t="s">
        <v>4852</v>
      </c>
      <c r="E978" s="738" t="s">
        <v>4853</v>
      </c>
      <c r="F978" s="741"/>
      <c r="G978" s="741"/>
      <c r="H978" s="741"/>
      <c r="I978" s="741"/>
      <c r="J978" s="741"/>
      <c r="K978" s="741"/>
      <c r="L978" s="741"/>
      <c r="M978" s="741"/>
      <c r="N978" s="741">
        <v>1</v>
      </c>
      <c r="O978" s="741">
        <v>543</v>
      </c>
      <c r="P978" s="754"/>
      <c r="Q978" s="742">
        <v>543</v>
      </c>
    </row>
    <row r="979" spans="1:17" ht="14.4" customHeight="1" thickBot="1" x14ac:dyDescent="0.35">
      <c r="A979" s="743" t="s">
        <v>4872</v>
      </c>
      <c r="B979" s="744" t="s">
        <v>4148</v>
      </c>
      <c r="C979" s="744" t="s">
        <v>4144</v>
      </c>
      <c r="D979" s="744" t="s">
        <v>4322</v>
      </c>
      <c r="E979" s="744" t="s">
        <v>4323</v>
      </c>
      <c r="F979" s="747">
        <v>3</v>
      </c>
      <c r="G979" s="747">
        <v>1035</v>
      </c>
      <c r="H979" s="747">
        <v>0.96638655462184875</v>
      </c>
      <c r="I979" s="747">
        <v>345</v>
      </c>
      <c r="J979" s="747">
        <v>3</v>
      </c>
      <c r="K979" s="747">
        <v>1071</v>
      </c>
      <c r="L979" s="747">
        <v>1</v>
      </c>
      <c r="M979" s="747">
        <v>357</v>
      </c>
      <c r="N979" s="747">
        <v>1</v>
      </c>
      <c r="O979" s="747">
        <v>358</v>
      </c>
      <c r="P979" s="755">
        <v>0.33426704014939307</v>
      </c>
      <c r="Q979" s="748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8" t="s">
        <v>135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</row>
    <row r="2" spans="1:17" ht="14.4" customHeight="1" thickBot="1" x14ac:dyDescent="0.35">
      <c r="A2" s="374" t="s">
        <v>321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</row>
    <row r="3" spans="1:17" ht="14.4" customHeight="1" thickBot="1" x14ac:dyDescent="0.35">
      <c r="A3" s="638" t="s">
        <v>70</v>
      </c>
      <c r="B3" s="615" t="s">
        <v>71</v>
      </c>
      <c r="C3" s="616"/>
      <c r="D3" s="616"/>
      <c r="E3" s="617"/>
      <c r="F3" s="618"/>
      <c r="G3" s="615" t="s">
        <v>253</v>
      </c>
      <c r="H3" s="616"/>
      <c r="I3" s="616"/>
      <c r="J3" s="617"/>
      <c r="K3" s="618"/>
      <c r="L3" s="121"/>
      <c r="M3" s="122"/>
      <c r="N3" s="121"/>
      <c r="O3" s="123"/>
    </row>
    <row r="4" spans="1:17" ht="14.4" customHeight="1" thickBot="1" x14ac:dyDescent="0.35">
      <c r="A4" s="639"/>
      <c r="B4" s="124">
        <v>2015</v>
      </c>
      <c r="C4" s="125">
        <v>2016</v>
      </c>
      <c r="D4" s="125">
        <v>2017</v>
      </c>
      <c r="E4" s="472" t="s">
        <v>299</v>
      </c>
      <c r="F4" s="473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95" t="s">
        <v>168</v>
      </c>
      <c r="B5" s="119">
        <v>224.72300000000001</v>
      </c>
      <c r="C5" s="114">
        <v>195.72800000000001</v>
      </c>
      <c r="D5" s="114">
        <v>225.11099999999999</v>
      </c>
      <c r="E5" s="478">
        <f>IF(OR(D5=0,B5=0),"",D5/B5)</f>
        <v>1.0017265700440097</v>
      </c>
      <c r="F5" s="129">
        <f>IF(OR(D5=0,C5=0),"",D5/C5)</f>
        <v>1.150121597318728</v>
      </c>
      <c r="G5" s="130">
        <v>25</v>
      </c>
      <c r="H5" s="114">
        <v>21</v>
      </c>
      <c r="I5" s="114">
        <v>23</v>
      </c>
      <c r="J5" s="478">
        <f>IF(OR(I5=0,G5=0),"",I5/G5)</f>
        <v>0.92</v>
      </c>
      <c r="K5" s="131">
        <f>IF(OR(I5=0,H5=0),"",I5/H5)</f>
        <v>1.0952380952380953</v>
      </c>
      <c r="L5" s="121"/>
      <c r="M5" s="121"/>
      <c r="N5" s="7">
        <f>D5-C5</f>
        <v>29.382999999999981</v>
      </c>
      <c r="O5" s="8">
        <f>I5-H5</f>
        <v>2</v>
      </c>
      <c r="P5" s="7">
        <f>D5-B5</f>
        <v>0.38799999999997681</v>
      </c>
      <c r="Q5" s="8">
        <f>I5-G5</f>
        <v>-2</v>
      </c>
    </row>
    <row r="6" spans="1:17" ht="14.4" hidden="1" customHeight="1" outlineLevel="1" x14ac:dyDescent="0.3">
      <c r="A6" s="496" t="s">
        <v>169</v>
      </c>
      <c r="B6" s="120">
        <v>41.585999999999999</v>
      </c>
      <c r="C6" s="113">
        <v>57.128999999999998</v>
      </c>
      <c r="D6" s="113">
        <v>62.866999999999997</v>
      </c>
      <c r="E6" s="478">
        <f t="shared" ref="E6:E12" si="0">IF(OR(D6=0,B6=0),"",D6/B6)</f>
        <v>1.5117347184148511</v>
      </c>
      <c r="F6" s="129">
        <f t="shared" ref="F6:F12" si="1">IF(OR(D6=0,C6=0),"",D6/C6)</f>
        <v>1.1004393565439619</v>
      </c>
      <c r="G6" s="133">
        <v>5</v>
      </c>
      <c r="H6" s="113">
        <v>4</v>
      </c>
      <c r="I6" s="113">
        <v>5</v>
      </c>
      <c r="J6" s="479">
        <f t="shared" ref="J6:J12" si="2">IF(OR(I6=0,G6=0),"",I6/G6)</f>
        <v>1</v>
      </c>
      <c r="K6" s="134">
        <f t="shared" ref="K6:K12" si="3">IF(OR(I6=0,H6=0),"",I6/H6)</f>
        <v>1.25</v>
      </c>
      <c r="L6" s="121"/>
      <c r="M6" s="121"/>
      <c r="N6" s="5">
        <f t="shared" ref="N6:N13" si="4">D6-C6</f>
        <v>5.7379999999999995</v>
      </c>
      <c r="O6" s="6">
        <f t="shared" ref="O6:O13" si="5">I6-H6</f>
        <v>1</v>
      </c>
      <c r="P6" s="5">
        <f t="shared" ref="P6:P13" si="6">D6-B6</f>
        <v>21.280999999999999</v>
      </c>
      <c r="Q6" s="6">
        <f t="shared" ref="Q6:Q13" si="7">I6-G6</f>
        <v>0</v>
      </c>
    </row>
    <row r="7" spans="1:17" ht="14.4" hidden="1" customHeight="1" outlineLevel="1" x14ac:dyDescent="0.3">
      <c r="A7" s="496" t="s">
        <v>170</v>
      </c>
      <c r="B7" s="120">
        <v>145.839</v>
      </c>
      <c r="C7" s="113">
        <v>94.268000000000001</v>
      </c>
      <c r="D7" s="113">
        <v>150.62100000000001</v>
      </c>
      <c r="E7" s="478">
        <f t="shared" si="0"/>
        <v>1.0327895830333451</v>
      </c>
      <c r="F7" s="129">
        <f t="shared" si="1"/>
        <v>1.5977956464547887</v>
      </c>
      <c r="G7" s="133">
        <v>9</v>
      </c>
      <c r="H7" s="113">
        <v>8</v>
      </c>
      <c r="I7" s="113">
        <v>10</v>
      </c>
      <c r="J7" s="479">
        <f t="shared" si="2"/>
        <v>1.1111111111111112</v>
      </c>
      <c r="K7" s="134">
        <f t="shared" si="3"/>
        <v>1.25</v>
      </c>
      <c r="L7" s="121"/>
      <c r="M7" s="121"/>
      <c r="N7" s="5">
        <f t="shared" si="4"/>
        <v>56.353000000000009</v>
      </c>
      <c r="O7" s="6">
        <f t="shared" si="5"/>
        <v>2</v>
      </c>
      <c r="P7" s="5">
        <f t="shared" si="6"/>
        <v>4.7820000000000107</v>
      </c>
      <c r="Q7" s="6">
        <f t="shared" si="7"/>
        <v>1</v>
      </c>
    </row>
    <row r="8" spans="1:17" ht="14.4" hidden="1" customHeight="1" outlineLevel="1" x14ac:dyDescent="0.3">
      <c r="A8" s="496" t="s">
        <v>171</v>
      </c>
      <c r="B8" s="120">
        <v>0</v>
      </c>
      <c r="C8" s="113">
        <v>39.463000000000001</v>
      </c>
      <c r="D8" s="113">
        <v>42.558999999999997</v>
      </c>
      <c r="E8" s="478" t="str">
        <f t="shared" si="0"/>
        <v/>
      </c>
      <c r="F8" s="129">
        <f t="shared" si="1"/>
        <v>1.0784532346755187</v>
      </c>
      <c r="G8" s="133">
        <v>0</v>
      </c>
      <c r="H8" s="113">
        <v>4</v>
      </c>
      <c r="I8" s="113">
        <v>1</v>
      </c>
      <c r="J8" s="479" t="str">
        <f t="shared" si="2"/>
        <v/>
      </c>
      <c r="K8" s="134">
        <f t="shared" si="3"/>
        <v>0.25</v>
      </c>
      <c r="L8" s="121"/>
      <c r="M8" s="121"/>
      <c r="N8" s="5">
        <f t="shared" si="4"/>
        <v>3.0959999999999965</v>
      </c>
      <c r="O8" s="6">
        <f t="shared" si="5"/>
        <v>-3</v>
      </c>
      <c r="P8" s="5">
        <f t="shared" si="6"/>
        <v>42.558999999999997</v>
      </c>
      <c r="Q8" s="6">
        <f t="shared" si="7"/>
        <v>1</v>
      </c>
    </row>
    <row r="9" spans="1:17" ht="14.4" hidden="1" customHeight="1" outlineLevel="1" x14ac:dyDescent="0.3">
      <c r="A9" s="496" t="s">
        <v>172</v>
      </c>
      <c r="B9" s="120">
        <v>0</v>
      </c>
      <c r="C9" s="113">
        <v>0</v>
      </c>
      <c r="D9" s="113">
        <v>0</v>
      </c>
      <c r="E9" s="478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79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6" t="s">
        <v>173</v>
      </c>
      <c r="B10" s="120">
        <v>71.05</v>
      </c>
      <c r="C10" s="113">
        <v>73.906999999999996</v>
      </c>
      <c r="D10" s="113">
        <v>86.042000000000002</v>
      </c>
      <c r="E10" s="478">
        <f t="shared" si="0"/>
        <v>1.21100633356791</v>
      </c>
      <c r="F10" s="129">
        <f t="shared" si="1"/>
        <v>1.1641928369437267</v>
      </c>
      <c r="G10" s="133">
        <v>5</v>
      </c>
      <c r="H10" s="113">
        <v>4</v>
      </c>
      <c r="I10" s="113">
        <v>10</v>
      </c>
      <c r="J10" s="479">
        <f t="shared" si="2"/>
        <v>2</v>
      </c>
      <c r="K10" s="134">
        <f t="shared" si="3"/>
        <v>2.5</v>
      </c>
      <c r="L10" s="121"/>
      <c r="M10" s="121"/>
      <c r="N10" s="5">
        <f t="shared" si="4"/>
        <v>12.135000000000005</v>
      </c>
      <c r="O10" s="6">
        <f t="shared" si="5"/>
        <v>6</v>
      </c>
      <c r="P10" s="5">
        <f t="shared" si="6"/>
        <v>14.992000000000004</v>
      </c>
      <c r="Q10" s="6">
        <f t="shared" si="7"/>
        <v>5</v>
      </c>
    </row>
    <row r="11" spans="1:17" ht="14.4" hidden="1" customHeight="1" outlineLevel="1" x14ac:dyDescent="0.3">
      <c r="A11" s="496" t="s">
        <v>174</v>
      </c>
      <c r="B11" s="120">
        <v>5.3719999999999999</v>
      </c>
      <c r="C11" s="113">
        <v>13.868</v>
      </c>
      <c r="D11" s="113">
        <v>1.21</v>
      </c>
      <c r="E11" s="478">
        <f t="shared" si="0"/>
        <v>0.22524199553239016</v>
      </c>
      <c r="F11" s="129">
        <f t="shared" si="1"/>
        <v>8.7251225843668873E-2</v>
      </c>
      <c r="G11" s="133">
        <v>2</v>
      </c>
      <c r="H11" s="113">
        <v>1</v>
      </c>
      <c r="I11" s="113">
        <v>1</v>
      </c>
      <c r="J11" s="479">
        <f t="shared" si="2"/>
        <v>0.5</v>
      </c>
      <c r="K11" s="134">
        <f t="shared" si="3"/>
        <v>1</v>
      </c>
      <c r="L11" s="121"/>
      <c r="M11" s="121"/>
      <c r="N11" s="5">
        <f t="shared" si="4"/>
        <v>-12.658000000000001</v>
      </c>
      <c r="O11" s="6">
        <f t="shared" si="5"/>
        <v>0</v>
      </c>
      <c r="P11" s="5">
        <f t="shared" si="6"/>
        <v>-4.1619999999999999</v>
      </c>
      <c r="Q11" s="6">
        <f t="shared" si="7"/>
        <v>-1</v>
      </c>
    </row>
    <row r="12" spans="1:17" ht="14.4" hidden="1" customHeight="1" outlineLevel="1" thickBot="1" x14ac:dyDescent="0.35">
      <c r="A12" s="497" t="s">
        <v>209</v>
      </c>
      <c r="B12" s="238">
        <v>0</v>
      </c>
      <c r="C12" s="239">
        <v>0</v>
      </c>
      <c r="D12" s="239">
        <v>0</v>
      </c>
      <c r="E12" s="478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80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488.57000000000005</v>
      </c>
      <c r="C13" s="116">
        <f>SUM(C5:C12)</f>
        <v>474.363</v>
      </c>
      <c r="D13" s="116">
        <f>SUM(D5:D12)</f>
        <v>568.41000000000008</v>
      </c>
      <c r="E13" s="474">
        <f>IF(OR(D13=0,B13=0),0,D13/B13)</f>
        <v>1.1634156825019957</v>
      </c>
      <c r="F13" s="135">
        <f>IF(OR(D13=0,C13=0),0,D13/C13)</f>
        <v>1.1982595607161606</v>
      </c>
      <c r="G13" s="136">
        <f>SUM(G5:G12)</f>
        <v>46</v>
      </c>
      <c r="H13" s="116">
        <f>SUM(H5:H12)</f>
        <v>42</v>
      </c>
      <c r="I13" s="116">
        <f>SUM(I5:I12)</f>
        <v>50</v>
      </c>
      <c r="J13" s="474">
        <f>IF(OR(I13=0,G13=0),0,I13/G13)</f>
        <v>1.0869565217391304</v>
      </c>
      <c r="K13" s="137">
        <f>IF(OR(I13=0,H13=0),0,I13/H13)</f>
        <v>1.1904761904761905</v>
      </c>
      <c r="L13" s="121"/>
      <c r="M13" s="121"/>
      <c r="N13" s="127">
        <f t="shared" si="4"/>
        <v>94.047000000000082</v>
      </c>
      <c r="O13" s="138">
        <f t="shared" si="5"/>
        <v>8</v>
      </c>
      <c r="P13" s="127">
        <f t="shared" si="6"/>
        <v>79.840000000000032</v>
      </c>
      <c r="Q13" s="138">
        <f t="shared" si="7"/>
        <v>4</v>
      </c>
    </row>
    <row r="14" spans="1:17" ht="14.4" customHeight="1" x14ac:dyDescent="0.3">
      <c r="A14" s="139"/>
      <c r="B14" s="640"/>
      <c r="C14" s="640"/>
      <c r="D14" s="640"/>
      <c r="E14" s="641"/>
      <c r="F14" s="640"/>
      <c r="G14" s="640"/>
      <c r="H14" s="640"/>
      <c r="I14" s="640"/>
      <c r="J14" s="641"/>
      <c r="K14" s="640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2" t="s">
        <v>300</v>
      </c>
      <c r="B16" s="644" t="s">
        <v>71</v>
      </c>
      <c r="C16" s="645"/>
      <c r="D16" s="645"/>
      <c r="E16" s="646"/>
      <c r="F16" s="647"/>
      <c r="G16" s="644" t="s">
        <v>253</v>
      </c>
      <c r="H16" s="645"/>
      <c r="I16" s="645"/>
      <c r="J16" s="646"/>
      <c r="K16" s="647"/>
      <c r="L16" s="663" t="s">
        <v>179</v>
      </c>
      <c r="M16" s="664"/>
      <c r="N16" s="155"/>
      <c r="O16" s="155"/>
      <c r="P16" s="155"/>
      <c r="Q16" s="155"/>
    </row>
    <row r="17" spans="1:17" ht="14.4" customHeight="1" thickBot="1" x14ac:dyDescent="0.35">
      <c r="A17" s="643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34" t="s">
        <v>180</v>
      </c>
      <c r="M17" s="635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95" t="s">
        <v>168</v>
      </c>
      <c r="B18" s="119">
        <v>224.72300000000001</v>
      </c>
      <c r="C18" s="114">
        <v>195.72800000000001</v>
      </c>
      <c r="D18" s="114">
        <v>212.12200000000001</v>
      </c>
      <c r="E18" s="478">
        <f>IF(OR(D18=0,B18=0),"",D18/B18)</f>
        <v>0.94392652287482814</v>
      </c>
      <c r="F18" s="129">
        <f>IF(OR(D18=0,C18=0),"",D18/C18)</f>
        <v>1.0837590942532493</v>
      </c>
      <c r="G18" s="119">
        <v>25</v>
      </c>
      <c r="H18" s="114">
        <v>21</v>
      </c>
      <c r="I18" s="114">
        <v>22</v>
      </c>
      <c r="J18" s="478">
        <f>IF(OR(I18=0,G18=0),"",I18/G18)</f>
        <v>0.88</v>
      </c>
      <c r="K18" s="131">
        <f>IF(OR(I18=0,H18=0),"",I18/H18)</f>
        <v>1.0476190476190477</v>
      </c>
      <c r="L18" s="636">
        <v>0.91871999999999998</v>
      </c>
      <c r="M18" s="637"/>
      <c r="N18" s="145">
        <f t="shared" ref="N18:N26" si="8">D18-C18</f>
        <v>16.394000000000005</v>
      </c>
      <c r="O18" s="146">
        <f t="shared" ref="O18:O26" si="9">I18-H18</f>
        <v>1</v>
      </c>
      <c r="P18" s="145">
        <f t="shared" ref="P18:P26" si="10">D18-B18</f>
        <v>-12.600999999999999</v>
      </c>
      <c r="Q18" s="146">
        <f t="shared" ref="Q18:Q26" si="11">I18-G18</f>
        <v>-3</v>
      </c>
    </row>
    <row r="19" spans="1:17" ht="14.4" hidden="1" customHeight="1" outlineLevel="1" x14ac:dyDescent="0.3">
      <c r="A19" s="496" t="s">
        <v>169</v>
      </c>
      <c r="B19" s="120">
        <v>41.585999999999999</v>
      </c>
      <c r="C19" s="113">
        <v>57.128999999999998</v>
      </c>
      <c r="D19" s="113">
        <v>62.866999999999997</v>
      </c>
      <c r="E19" s="479">
        <f t="shared" ref="E19:E25" si="12">IF(OR(D19=0,B19=0),"",D19/B19)</f>
        <v>1.5117347184148511</v>
      </c>
      <c r="F19" s="132">
        <f t="shared" ref="F19:F25" si="13">IF(OR(D19=0,C19=0),"",D19/C19)</f>
        <v>1.1004393565439619</v>
      </c>
      <c r="G19" s="120">
        <v>5</v>
      </c>
      <c r="H19" s="113">
        <v>4</v>
      </c>
      <c r="I19" s="113">
        <v>5</v>
      </c>
      <c r="J19" s="479">
        <f t="shared" ref="J19:J25" si="14">IF(OR(I19=0,G19=0),"",I19/G19)</f>
        <v>1</v>
      </c>
      <c r="K19" s="134">
        <f t="shared" ref="K19:K25" si="15">IF(OR(I19=0,H19=0),"",I19/H19)</f>
        <v>1.25</v>
      </c>
      <c r="L19" s="636">
        <v>0.99456</v>
      </c>
      <c r="M19" s="637"/>
      <c r="N19" s="147">
        <f t="shared" si="8"/>
        <v>5.7379999999999995</v>
      </c>
      <c r="O19" s="148">
        <f t="shared" si="9"/>
        <v>1</v>
      </c>
      <c r="P19" s="147">
        <f t="shared" si="10"/>
        <v>21.280999999999999</v>
      </c>
      <c r="Q19" s="148">
        <f t="shared" si="11"/>
        <v>0</v>
      </c>
    </row>
    <row r="20" spans="1:17" ht="14.4" hidden="1" customHeight="1" outlineLevel="1" x14ac:dyDescent="0.3">
      <c r="A20" s="496" t="s">
        <v>170</v>
      </c>
      <c r="B20" s="120">
        <v>145.839</v>
      </c>
      <c r="C20" s="113">
        <v>61.96</v>
      </c>
      <c r="D20" s="113">
        <v>150.62100000000001</v>
      </c>
      <c r="E20" s="479">
        <f t="shared" si="12"/>
        <v>1.0327895830333451</v>
      </c>
      <c r="F20" s="132">
        <f t="shared" si="13"/>
        <v>2.4309393156875405</v>
      </c>
      <c r="G20" s="120">
        <v>9</v>
      </c>
      <c r="H20" s="113">
        <v>6</v>
      </c>
      <c r="I20" s="113">
        <v>10</v>
      </c>
      <c r="J20" s="479">
        <f t="shared" si="14"/>
        <v>1.1111111111111112</v>
      </c>
      <c r="K20" s="134">
        <f t="shared" si="15"/>
        <v>1.6666666666666667</v>
      </c>
      <c r="L20" s="636">
        <v>0.96671999999999991</v>
      </c>
      <c r="M20" s="637"/>
      <c r="N20" s="147">
        <f t="shared" si="8"/>
        <v>88.661000000000001</v>
      </c>
      <c r="O20" s="148">
        <f t="shared" si="9"/>
        <v>4</v>
      </c>
      <c r="P20" s="147">
        <f t="shared" si="10"/>
        <v>4.7820000000000107</v>
      </c>
      <c r="Q20" s="148">
        <f t="shared" si="11"/>
        <v>1</v>
      </c>
    </row>
    <row r="21" spans="1:17" ht="14.4" hidden="1" customHeight="1" outlineLevel="1" x14ac:dyDescent="0.3">
      <c r="A21" s="496" t="s">
        <v>171</v>
      </c>
      <c r="B21" s="120">
        <v>0</v>
      </c>
      <c r="C21" s="113">
        <v>39.463000000000001</v>
      </c>
      <c r="D21" s="113">
        <v>42.558999999999997</v>
      </c>
      <c r="E21" s="479" t="str">
        <f t="shared" si="12"/>
        <v/>
      </c>
      <c r="F21" s="132">
        <f t="shared" si="13"/>
        <v>1.0784532346755187</v>
      </c>
      <c r="G21" s="120">
        <v>0</v>
      </c>
      <c r="H21" s="113">
        <v>4</v>
      </c>
      <c r="I21" s="113">
        <v>1</v>
      </c>
      <c r="J21" s="479" t="str">
        <f t="shared" si="14"/>
        <v/>
      </c>
      <c r="K21" s="134">
        <f t="shared" si="15"/>
        <v>0.25</v>
      </c>
      <c r="L21" s="636">
        <v>1.11744</v>
      </c>
      <c r="M21" s="637"/>
      <c r="N21" s="147">
        <f t="shared" si="8"/>
        <v>3.0959999999999965</v>
      </c>
      <c r="O21" s="148">
        <f t="shared" si="9"/>
        <v>-3</v>
      </c>
      <c r="P21" s="147">
        <f t="shared" si="10"/>
        <v>42.558999999999997</v>
      </c>
      <c r="Q21" s="148">
        <f t="shared" si="11"/>
        <v>1</v>
      </c>
    </row>
    <row r="22" spans="1:17" ht="14.4" hidden="1" customHeight="1" outlineLevel="1" x14ac:dyDescent="0.3">
      <c r="A22" s="496" t="s">
        <v>172</v>
      </c>
      <c r="B22" s="120">
        <v>0</v>
      </c>
      <c r="C22" s="113">
        <v>0</v>
      </c>
      <c r="D22" s="113">
        <v>0</v>
      </c>
      <c r="E22" s="479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79" t="str">
        <f t="shared" si="14"/>
        <v/>
      </c>
      <c r="K22" s="134" t="str">
        <f t="shared" si="15"/>
        <v/>
      </c>
      <c r="L22" s="636">
        <v>0.96</v>
      </c>
      <c r="M22" s="637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96" t="s">
        <v>173</v>
      </c>
      <c r="B23" s="120">
        <v>71.05</v>
      </c>
      <c r="C23" s="113">
        <v>73.906999999999996</v>
      </c>
      <c r="D23" s="113">
        <v>86.042000000000002</v>
      </c>
      <c r="E23" s="479">
        <f t="shared" si="12"/>
        <v>1.21100633356791</v>
      </c>
      <c r="F23" s="132">
        <f t="shared" si="13"/>
        <v>1.1641928369437267</v>
      </c>
      <c r="G23" s="120">
        <v>5</v>
      </c>
      <c r="H23" s="113">
        <v>4</v>
      </c>
      <c r="I23" s="113">
        <v>10</v>
      </c>
      <c r="J23" s="479">
        <f t="shared" si="14"/>
        <v>2</v>
      </c>
      <c r="K23" s="134">
        <f t="shared" si="15"/>
        <v>2.5</v>
      </c>
      <c r="L23" s="636">
        <v>0.98495999999999995</v>
      </c>
      <c r="M23" s="637"/>
      <c r="N23" s="147">
        <f t="shared" si="8"/>
        <v>12.135000000000005</v>
      </c>
      <c r="O23" s="148">
        <f t="shared" si="9"/>
        <v>6</v>
      </c>
      <c r="P23" s="147">
        <f t="shared" si="10"/>
        <v>14.992000000000004</v>
      </c>
      <c r="Q23" s="148">
        <f t="shared" si="11"/>
        <v>5</v>
      </c>
    </row>
    <row r="24" spans="1:17" ht="14.4" hidden="1" customHeight="1" outlineLevel="1" x14ac:dyDescent="0.3">
      <c r="A24" s="496" t="s">
        <v>174</v>
      </c>
      <c r="B24" s="120">
        <v>5.3719999999999999</v>
      </c>
      <c r="C24" s="113">
        <v>13.868</v>
      </c>
      <c r="D24" s="113">
        <v>1.21</v>
      </c>
      <c r="E24" s="479">
        <f t="shared" si="12"/>
        <v>0.22524199553239016</v>
      </c>
      <c r="F24" s="132">
        <f t="shared" si="13"/>
        <v>8.7251225843668873E-2</v>
      </c>
      <c r="G24" s="120">
        <v>2</v>
      </c>
      <c r="H24" s="113">
        <v>1</v>
      </c>
      <c r="I24" s="113">
        <v>1</v>
      </c>
      <c r="J24" s="479">
        <f t="shared" si="14"/>
        <v>0.5</v>
      </c>
      <c r="K24" s="134">
        <f t="shared" si="15"/>
        <v>1</v>
      </c>
      <c r="L24" s="636">
        <v>1.0147199999999998</v>
      </c>
      <c r="M24" s="637"/>
      <c r="N24" s="147">
        <f t="shared" si="8"/>
        <v>-12.658000000000001</v>
      </c>
      <c r="O24" s="148">
        <f t="shared" si="9"/>
        <v>0</v>
      </c>
      <c r="P24" s="147">
        <f t="shared" si="10"/>
        <v>-4.1619999999999999</v>
      </c>
      <c r="Q24" s="148">
        <f t="shared" si="11"/>
        <v>-1</v>
      </c>
    </row>
    <row r="25" spans="1:17" ht="14.4" hidden="1" customHeight="1" outlineLevel="1" thickBot="1" x14ac:dyDescent="0.35">
      <c r="A25" s="497" t="s">
        <v>209</v>
      </c>
      <c r="B25" s="238">
        <v>0</v>
      </c>
      <c r="C25" s="239">
        <v>0</v>
      </c>
      <c r="D25" s="239">
        <v>0</v>
      </c>
      <c r="E25" s="480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80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500" t="s">
        <v>3</v>
      </c>
      <c r="B26" s="149">
        <f>SUM(B18:B25)</f>
        <v>488.57000000000005</v>
      </c>
      <c r="C26" s="150">
        <f>SUM(C18:C25)</f>
        <v>442.05500000000001</v>
      </c>
      <c r="D26" s="150">
        <f>SUM(D18:D25)</f>
        <v>555.42100000000005</v>
      </c>
      <c r="E26" s="475">
        <f>IF(OR(D26=0,B26=0),0,D26/B26)</f>
        <v>1.1368299322512638</v>
      </c>
      <c r="F26" s="151">
        <f>IF(OR(D26=0,C26=0),0,D26/C26)</f>
        <v>1.2564522514166789</v>
      </c>
      <c r="G26" s="149">
        <f>SUM(G18:G25)</f>
        <v>46</v>
      </c>
      <c r="H26" s="150">
        <f>SUM(H18:H25)</f>
        <v>40</v>
      </c>
      <c r="I26" s="150">
        <f>SUM(I18:I25)</f>
        <v>49</v>
      </c>
      <c r="J26" s="475">
        <f>IF(OR(I26=0,G26=0),0,I26/G26)</f>
        <v>1.0652173913043479</v>
      </c>
      <c r="K26" s="152">
        <f>IF(OR(I26=0,H26=0),0,I26/H26)</f>
        <v>1.2250000000000001</v>
      </c>
      <c r="L26" s="121"/>
      <c r="M26" s="121"/>
      <c r="N26" s="143">
        <f t="shared" si="8"/>
        <v>113.36600000000004</v>
      </c>
      <c r="O26" s="153">
        <f t="shared" si="9"/>
        <v>9</v>
      </c>
      <c r="P26" s="143">
        <f t="shared" si="10"/>
        <v>66.850999999999999</v>
      </c>
      <c r="Q26" s="153">
        <f t="shared" si="11"/>
        <v>3</v>
      </c>
    </row>
    <row r="27" spans="1:17" ht="14.4" customHeight="1" x14ac:dyDescent="0.3">
      <c r="A27" s="154"/>
      <c r="B27" s="640" t="s">
        <v>207</v>
      </c>
      <c r="C27" s="649"/>
      <c r="D27" s="649"/>
      <c r="E27" s="650"/>
      <c r="F27" s="649"/>
      <c r="G27" s="640" t="s">
        <v>208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7" t="s">
        <v>301</v>
      </c>
      <c r="B29" s="659" t="s">
        <v>71</v>
      </c>
      <c r="C29" s="660"/>
      <c r="D29" s="660"/>
      <c r="E29" s="661"/>
      <c r="F29" s="662"/>
      <c r="G29" s="660" t="s">
        <v>253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8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95" t="s">
        <v>168</v>
      </c>
      <c r="B31" s="119">
        <v>0</v>
      </c>
      <c r="C31" s="114">
        <v>0</v>
      </c>
      <c r="D31" s="114">
        <v>12.989000000000001</v>
      </c>
      <c r="E31" s="478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78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12.989000000000001</v>
      </c>
      <c r="O31" s="146">
        <f t="shared" ref="O31:O39" si="17">I31-H31</f>
        <v>1</v>
      </c>
      <c r="P31" s="145">
        <f t="shared" ref="P31:P39" si="18">D31-B31</f>
        <v>12.989000000000001</v>
      </c>
      <c r="Q31" s="146">
        <f t="shared" ref="Q31:Q39" si="19">I31-G31</f>
        <v>1</v>
      </c>
    </row>
    <row r="32" spans="1:17" ht="14.4" hidden="1" customHeight="1" outlineLevel="1" x14ac:dyDescent="0.3">
      <c r="A32" s="496" t="s">
        <v>169</v>
      </c>
      <c r="B32" s="120">
        <v>0</v>
      </c>
      <c r="C32" s="113">
        <v>0</v>
      </c>
      <c r="D32" s="113">
        <v>0</v>
      </c>
      <c r="E32" s="479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9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6" t="s">
        <v>170</v>
      </c>
      <c r="B33" s="120">
        <v>0</v>
      </c>
      <c r="C33" s="113">
        <v>32.308</v>
      </c>
      <c r="D33" s="113">
        <v>0</v>
      </c>
      <c r="E33" s="479" t="str">
        <f t="shared" si="20"/>
        <v/>
      </c>
      <c r="F33" s="132" t="str">
        <f t="shared" si="21"/>
        <v/>
      </c>
      <c r="G33" s="133">
        <v>0</v>
      </c>
      <c r="H33" s="113">
        <v>2</v>
      </c>
      <c r="I33" s="113">
        <v>0</v>
      </c>
      <c r="J33" s="479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-32.308</v>
      </c>
      <c r="O33" s="148">
        <f t="shared" si="17"/>
        <v>-2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6" t="s">
        <v>171</v>
      </c>
      <c r="B34" s="120">
        <v>0</v>
      </c>
      <c r="C34" s="113">
        <v>0</v>
      </c>
      <c r="D34" s="113">
        <v>0</v>
      </c>
      <c r="E34" s="479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9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6" t="s">
        <v>172</v>
      </c>
      <c r="B35" s="120">
        <v>0</v>
      </c>
      <c r="C35" s="113">
        <v>0</v>
      </c>
      <c r="D35" s="113">
        <v>0</v>
      </c>
      <c r="E35" s="479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9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6" t="s">
        <v>173</v>
      </c>
      <c r="B36" s="120">
        <v>0</v>
      </c>
      <c r="C36" s="113">
        <v>0</v>
      </c>
      <c r="D36" s="113">
        <v>0</v>
      </c>
      <c r="E36" s="479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9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6" t="s">
        <v>174</v>
      </c>
      <c r="B37" s="120">
        <v>0</v>
      </c>
      <c r="C37" s="113">
        <v>0</v>
      </c>
      <c r="D37" s="113">
        <v>0</v>
      </c>
      <c r="E37" s="479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9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7" t="s">
        <v>209</v>
      </c>
      <c r="B38" s="238">
        <v>0</v>
      </c>
      <c r="C38" s="239">
        <v>0</v>
      </c>
      <c r="D38" s="239">
        <v>0</v>
      </c>
      <c r="E38" s="480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80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99" t="s">
        <v>3</v>
      </c>
      <c r="B39" s="118">
        <f>SUM(B31:B38)</f>
        <v>0</v>
      </c>
      <c r="C39" s="162">
        <f>SUM(C31:C38)</f>
        <v>32.308</v>
      </c>
      <c r="D39" s="162">
        <f>SUM(D31:D38)</f>
        <v>12.989000000000001</v>
      </c>
      <c r="E39" s="476">
        <f>IF(OR(D39=0,B39=0),0,D39/B39)</f>
        <v>0</v>
      </c>
      <c r="F39" s="163">
        <f>IF(OR(D39=0,C39=0),0,D39/C39)</f>
        <v>0.40203664727002603</v>
      </c>
      <c r="G39" s="164">
        <f>SUM(G31:G38)</f>
        <v>0</v>
      </c>
      <c r="H39" s="162">
        <f>SUM(H31:H38)</f>
        <v>2</v>
      </c>
      <c r="I39" s="162">
        <f>SUM(I31:I38)</f>
        <v>1</v>
      </c>
      <c r="J39" s="476">
        <f>IF(OR(I39=0,G39=0),0,I39/G39)</f>
        <v>0</v>
      </c>
      <c r="K39" s="165">
        <f>IF(OR(I39=0,H39=0),0,I39/H39)</f>
        <v>0.5</v>
      </c>
      <c r="L39" s="155"/>
      <c r="M39" s="155"/>
      <c r="N39" s="160">
        <f t="shared" si="16"/>
        <v>-19.318999999999999</v>
      </c>
      <c r="O39" s="166">
        <f t="shared" si="17"/>
        <v>-1</v>
      </c>
      <c r="P39" s="160">
        <f t="shared" si="18"/>
        <v>12.989000000000001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1" t="s">
        <v>302</v>
      </c>
      <c r="B42" s="653" t="s">
        <v>71</v>
      </c>
      <c r="C42" s="654"/>
      <c r="D42" s="654"/>
      <c r="E42" s="655"/>
      <c r="F42" s="656"/>
      <c r="G42" s="654" t="s">
        <v>253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2"/>
      <c r="B43" s="461">
        <v>2015</v>
      </c>
      <c r="C43" s="462">
        <v>2016</v>
      </c>
      <c r="D43" s="462">
        <v>2017</v>
      </c>
      <c r="E43" s="462" t="s">
        <v>299</v>
      </c>
      <c r="F43" s="463" t="s">
        <v>2</v>
      </c>
      <c r="G43" s="462">
        <v>2015</v>
      </c>
      <c r="H43" s="462">
        <v>2016</v>
      </c>
      <c r="I43" s="462">
        <v>2017</v>
      </c>
      <c r="J43" s="462" t="s">
        <v>299</v>
      </c>
      <c r="K43" s="463" t="s">
        <v>2</v>
      </c>
      <c r="L43" s="155"/>
      <c r="M43" s="155"/>
      <c r="N43" s="469" t="s">
        <v>72</v>
      </c>
      <c r="O43" s="471" t="s">
        <v>73</v>
      </c>
      <c r="P43" s="469" t="s">
        <v>310</v>
      </c>
      <c r="Q43" s="471" t="s">
        <v>311</v>
      </c>
    </row>
    <row r="44" spans="1:17" ht="14.4" hidden="1" customHeight="1" outlineLevel="1" x14ac:dyDescent="0.3">
      <c r="A44" s="495" t="s">
        <v>168</v>
      </c>
      <c r="B44" s="119">
        <v>0</v>
      </c>
      <c r="C44" s="114">
        <v>0</v>
      </c>
      <c r="D44" s="114">
        <v>0</v>
      </c>
      <c r="E44" s="478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8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6" t="s">
        <v>169</v>
      </c>
      <c r="B45" s="120">
        <v>0</v>
      </c>
      <c r="C45" s="113">
        <v>0</v>
      </c>
      <c r="D45" s="113">
        <v>0</v>
      </c>
      <c r="E45" s="479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9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6" t="s">
        <v>170</v>
      </c>
      <c r="B46" s="120">
        <v>0</v>
      </c>
      <c r="C46" s="113">
        <v>0</v>
      </c>
      <c r="D46" s="113">
        <v>0</v>
      </c>
      <c r="E46" s="479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9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6" t="s">
        <v>171</v>
      </c>
      <c r="B47" s="120">
        <v>0</v>
      </c>
      <c r="C47" s="113">
        <v>0</v>
      </c>
      <c r="D47" s="113">
        <v>0</v>
      </c>
      <c r="E47" s="479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9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6" t="s">
        <v>172</v>
      </c>
      <c r="B48" s="120">
        <v>0</v>
      </c>
      <c r="C48" s="113">
        <v>0</v>
      </c>
      <c r="D48" s="113">
        <v>0</v>
      </c>
      <c r="E48" s="479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9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6" t="s">
        <v>173</v>
      </c>
      <c r="B49" s="120">
        <v>0</v>
      </c>
      <c r="C49" s="113">
        <v>0</v>
      </c>
      <c r="D49" s="113">
        <v>0</v>
      </c>
      <c r="E49" s="479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9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6" t="s">
        <v>174</v>
      </c>
      <c r="B50" s="120">
        <v>0</v>
      </c>
      <c r="C50" s="113">
        <v>0</v>
      </c>
      <c r="D50" s="113">
        <v>0</v>
      </c>
      <c r="E50" s="479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9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7" t="s">
        <v>209</v>
      </c>
      <c r="B51" s="238">
        <v>0</v>
      </c>
      <c r="C51" s="239">
        <v>0</v>
      </c>
      <c r="D51" s="239">
        <v>0</v>
      </c>
      <c r="E51" s="480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80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8" t="s">
        <v>3</v>
      </c>
      <c r="B52" s="464">
        <f>SUM(B44:B51)</f>
        <v>0</v>
      </c>
      <c r="C52" s="465">
        <f>SUM(C44:C51)</f>
        <v>0</v>
      </c>
      <c r="D52" s="465">
        <f>SUM(D44:D51)</f>
        <v>0</v>
      </c>
      <c r="E52" s="477">
        <f>IF(OR(D52=0,B52=0),0,D52/B52)</f>
        <v>0</v>
      </c>
      <c r="F52" s="466">
        <f>IF(OR(D52=0,C52=0),0,D52/C52)</f>
        <v>0</v>
      </c>
      <c r="G52" s="467">
        <f>SUM(G44:G51)</f>
        <v>0</v>
      </c>
      <c r="H52" s="465">
        <f>SUM(H44:H51)</f>
        <v>0</v>
      </c>
      <c r="I52" s="465">
        <f>SUM(I44:I51)</f>
        <v>0</v>
      </c>
      <c r="J52" s="477">
        <f>IF(OR(I52=0,G52=0),0,I52/G52)</f>
        <v>0</v>
      </c>
      <c r="K52" s="468">
        <f>IF(OR(I52=0,H52=0),0,I52/H52)</f>
        <v>0</v>
      </c>
      <c r="L52" s="155"/>
      <c r="M52" s="155"/>
      <c r="N52" s="469">
        <f t="shared" si="24"/>
        <v>0</v>
      </c>
      <c r="O52" s="470">
        <f t="shared" si="25"/>
        <v>0</v>
      </c>
      <c r="P52" s="469">
        <f t="shared" si="26"/>
        <v>0</v>
      </c>
      <c r="Q52" s="470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7" t="s">
        <v>294</v>
      </c>
    </row>
    <row r="56" spans="1:17" ht="14.4" customHeight="1" x14ac:dyDescent="0.25">
      <c r="A56" s="438" t="s">
        <v>295</v>
      </c>
    </row>
    <row r="57" spans="1:17" ht="14.4" customHeight="1" x14ac:dyDescent="0.25">
      <c r="A57" s="437" t="s">
        <v>296</v>
      </c>
    </row>
    <row r="58" spans="1:17" ht="14.4" customHeight="1" x14ac:dyDescent="0.25">
      <c r="A58" s="438" t="s">
        <v>305</v>
      </c>
    </row>
    <row r="59" spans="1:17" ht="14.4" customHeight="1" x14ac:dyDescent="0.25">
      <c r="A59" s="438" t="s">
        <v>306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69" t="s">
        <v>115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5" t="s">
        <v>83</v>
      </c>
      <c r="C31" s="666"/>
      <c r="D31" s="666"/>
      <c r="E31" s="66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184</v>
      </c>
      <c r="C33" s="199">
        <v>196</v>
      </c>
      <c r="D33" s="84">
        <f>IF(C33="","",C33-B33)</f>
        <v>12</v>
      </c>
      <c r="E33" s="85">
        <f>IF(C33="","",C33/B33)</f>
        <v>1.0652173913043479</v>
      </c>
      <c r="F33" s="86">
        <v>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580</v>
      </c>
      <c r="C34" s="200">
        <v>499</v>
      </c>
      <c r="D34" s="87">
        <f t="shared" ref="D34:D45" si="0">IF(C34="","",C34-B34)</f>
        <v>-81</v>
      </c>
      <c r="E34" s="88">
        <f t="shared" ref="E34:E45" si="1">IF(C34="","",C34/B34)</f>
        <v>0.8603448275862069</v>
      </c>
      <c r="F34" s="89">
        <v>96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904</v>
      </c>
      <c r="C35" s="200">
        <v>769</v>
      </c>
      <c r="D35" s="87">
        <f t="shared" si="0"/>
        <v>-135</v>
      </c>
      <c r="E35" s="88">
        <f t="shared" si="1"/>
        <v>0.85066371681415931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1" t="s">
        <v>4933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6" t="s">
        <v>75</v>
      </c>
      <c r="B3" s="678">
        <v>2015</v>
      </c>
      <c r="C3" s="679"/>
      <c r="D3" s="680"/>
      <c r="E3" s="678">
        <v>2016</v>
      </c>
      <c r="F3" s="679"/>
      <c r="G3" s="680"/>
      <c r="H3" s="678">
        <v>2017</v>
      </c>
      <c r="I3" s="679"/>
      <c r="J3" s="680"/>
      <c r="K3" s="681" t="s">
        <v>76</v>
      </c>
      <c r="L3" s="670" t="s">
        <v>77</v>
      </c>
      <c r="M3" s="670" t="s">
        <v>78</v>
      </c>
      <c r="N3" s="670" t="s">
        <v>79</v>
      </c>
      <c r="O3" s="263" t="s">
        <v>80</v>
      </c>
      <c r="P3" s="672" t="s">
        <v>81</v>
      </c>
      <c r="Q3" s="674" t="s">
        <v>319</v>
      </c>
      <c r="R3" s="675"/>
      <c r="S3" s="674" t="s">
        <v>82</v>
      </c>
      <c r="T3" s="675"/>
      <c r="U3" s="668" t="s">
        <v>83</v>
      </c>
      <c r="V3" s="669"/>
      <c r="W3" s="669"/>
      <c r="X3" s="669"/>
      <c r="Y3" s="214" t="s">
        <v>83</v>
      </c>
    </row>
    <row r="4" spans="1:25" s="95" customFormat="1" ht="14.4" customHeight="1" thickBot="1" x14ac:dyDescent="0.35">
      <c r="A4" s="677"/>
      <c r="B4" s="503" t="s">
        <v>84</v>
      </c>
      <c r="C4" s="501" t="s">
        <v>72</v>
      </c>
      <c r="D4" s="504" t="s">
        <v>85</v>
      </c>
      <c r="E4" s="503" t="s">
        <v>84</v>
      </c>
      <c r="F4" s="501" t="s">
        <v>72</v>
      </c>
      <c r="G4" s="504" t="s">
        <v>85</v>
      </c>
      <c r="H4" s="503" t="s">
        <v>84</v>
      </c>
      <c r="I4" s="501" t="s">
        <v>72</v>
      </c>
      <c r="J4" s="504" t="s">
        <v>85</v>
      </c>
      <c r="K4" s="682"/>
      <c r="L4" s="671"/>
      <c r="M4" s="671"/>
      <c r="N4" s="671"/>
      <c r="O4" s="505"/>
      <c r="P4" s="673"/>
      <c r="Q4" s="506" t="s">
        <v>73</v>
      </c>
      <c r="R4" s="507" t="s">
        <v>72</v>
      </c>
      <c r="S4" s="506" t="s">
        <v>73</v>
      </c>
      <c r="T4" s="507" t="s">
        <v>72</v>
      </c>
      <c r="U4" s="508" t="s">
        <v>86</v>
      </c>
      <c r="V4" s="502" t="s">
        <v>87</v>
      </c>
      <c r="W4" s="502" t="s">
        <v>88</v>
      </c>
      <c r="X4" s="509" t="s">
        <v>2</v>
      </c>
      <c r="Y4" s="510" t="s">
        <v>89</v>
      </c>
    </row>
    <row r="5" spans="1:25" s="511" customFormat="1" ht="14.4" customHeight="1" x14ac:dyDescent="0.3">
      <c r="A5" s="912" t="s">
        <v>4878</v>
      </c>
      <c r="B5" s="913">
        <v>1</v>
      </c>
      <c r="C5" s="914">
        <v>15.62</v>
      </c>
      <c r="D5" s="915">
        <v>38</v>
      </c>
      <c r="E5" s="916">
        <v>4</v>
      </c>
      <c r="F5" s="917">
        <v>57.88</v>
      </c>
      <c r="G5" s="918">
        <v>16.3</v>
      </c>
      <c r="H5" s="919">
        <v>1</v>
      </c>
      <c r="I5" s="920">
        <v>13.87</v>
      </c>
      <c r="J5" s="921">
        <v>14</v>
      </c>
      <c r="K5" s="922">
        <v>13.87</v>
      </c>
      <c r="L5" s="919">
        <v>11</v>
      </c>
      <c r="M5" s="919">
        <v>72</v>
      </c>
      <c r="N5" s="923">
        <v>24</v>
      </c>
      <c r="O5" s="919" t="s">
        <v>4879</v>
      </c>
      <c r="P5" s="924" t="s">
        <v>4880</v>
      </c>
      <c r="Q5" s="925">
        <f>H5-B5</f>
        <v>0</v>
      </c>
      <c r="R5" s="941">
        <f>I5-C5</f>
        <v>-1.75</v>
      </c>
      <c r="S5" s="925">
        <f>H5-E5</f>
        <v>-3</v>
      </c>
      <c r="T5" s="941">
        <f>I5-F5</f>
        <v>-44.010000000000005</v>
      </c>
      <c r="U5" s="951">
        <v>24</v>
      </c>
      <c r="V5" s="913">
        <v>14</v>
      </c>
      <c r="W5" s="913">
        <v>-10</v>
      </c>
      <c r="X5" s="952">
        <v>0.58333333333333337</v>
      </c>
      <c r="Y5" s="953"/>
    </row>
    <row r="6" spans="1:25" ht="14.4" customHeight="1" x14ac:dyDescent="0.3">
      <c r="A6" s="910" t="s">
        <v>4881</v>
      </c>
      <c r="B6" s="894"/>
      <c r="C6" s="895"/>
      <c r="D6" s="896"/>
      <c r="E6" s="898"/>
      <c r="F6" s="882"/>
      <c r="G6" s="883"/>
      <c r="H6" s="878">
        <v>1</v>
      </c>
      <c r="I6" s="879">
        <v>7.09</v>
      </c>
      <c r="J6" s="887">
        <v>17</v>
      </c>
      <c r="K6" s="884">
        <v>7.09</v>
      </c>
      <c r="L6" s="881">
        <v>5</v>
      </c>
      <c r="M6" s="881">
        <v>45</v>
      </c>
      <c r="N6" s="885">
        <v>15</v>
      </c>
      <c r="O6" s="881" t="s">
        <v>4879</v>
      </c>
      <c r="P6" s="897" t="s">
        <v>4882</v>
      </c>
      <c r="Q6" s="886">
        <f t="shared" ref="Q6:R31" si="0">H6-B6</f>
        <v>1</v>
      </c>
      <c r="R6" s="942">
        <f t="shared" si="0"/>
        <v>7.09</v>
      </c>
      <c r="S6" s="886">
        <f t="shared" ref="S6:S31" si="1">H6-E6</f>
        <v>1</v>
      </c>
      <c r="T6" s="942">
        <f t="shared" ref="T6:T31" si="2">I6-F6</f>
        <v>7.09</v>
      </c>
      <c r="U6" s="949">
        <v>15</v>
      </c>
      <c r="V6" s="894">
        <v>17</v>
      </c>
      <c r="W6" s="894">
        <v>2</v>
      </c>
      <c r="X6" s="947">
        <v>1.1333333333333333</v>
      </c>
      <c r="Y6" s="945">
        <v>2</v>
      </c>
    </row>
    <row r="7" spans="1:25" ht="14.4" customHeight="1" x14ac:dyDescent="0.3">
      <c r="A7" s="911" t="s">
        <v>4883</v>
      </c>
      <c r="B7" s="515">
        <v>3</v>
      </c>
      <c r="C7" s="900">
        <v>29.2</v>
      </c>
      <c r="D7" s="899">
        <v>11.3</v>
      </c>
      <c r="E7" s="901">
        <v>7</v>
      </c>
      <c r="F7" s="902">
        <v>54.39</v>
      </c>
      <c r="G7" s="888">
        <v>11.1</v>
      </c>
      <c r="H7" s="903">
        <v>9</v>
      </c>
      <c r="I7" s="904">
        <v>72.510000000000005</v>
      </c>
      <c r="J7" s="889">
        <v>16.2</v>
      </c>
      <c r="K7" s="905">
        <v>7.77</v>
      </c>
      <c r="L7" s="906">
        <v>5</v>
      </c>
      <c r="M7" s="906">
        <v>45</v>
      </c>
      <c r="N7" s="907">
        <v>15</v>
      </c>
      <c r="O7" s="906" t="s">
        <v>4879</v>
      </c>
      <c r="P7" s="908" t="s">
        <v>4884</v>
      </c>
      <c r="Q7" s="909">
        <f t="shared" si="0"/>
        <v>6</v>
      </c>
      <c r="R7" s="943">
        <f t="shared" si="0"/>
        <v>43.31</v>
      </c>
      <c r="S7" s="909">
        <f t="shared" si="1"/>
        <v>2</v>
      </c>
      <c r="T7" s="943">
        <f t="shared" si="2"/>
        <v>18.120000000000005</v>
      </c>
      <c r="U7" s="950">
        <v>135</v>
      </c>
      <c r="V7" s="515">
        <v>145.79999999999998</v>
      </c>
      <c r="W7" s="515">
        <v>10.799999999999983</v>
      </c>
      <c r="X7" s="948">
        <v>1.0799999999999998</v>
      </c>
      <c r="Y7" s="946">
        <v>37</v>
      </c>
    </row>
    <row r="8" spans="1:25" ht="14.4" customHeight="1" x14ac:dyDescent="0.3">
      <c r="A8" s="910" t="s">
        <v>4885</v>
      </c>
      <c r="B8" s="890">
        <v>4</v>
      </c>
      <c r="C8" s="891">
        <v>132.6</v>
      </c>
      <c r="D8" s="892">
        <v>36.5</v>
      </c>
      <c r="E8" s="898">
        <v>2</v>
      </c>
      <c r="F8" s="882">
        <v>66.3</v>
      </c>
      <c r="G8" s="883">
        <v>28</v>
      </c>
      <c r="H8" s="881">
        <v>3</v>
      </c>
      <c r="I8" s="882">
        <v>103.26</v>
      </c>
      <c r="J8" s="883">
        <v>44.7</v>
      </c>
      <c r="K8" s="884">
        <v>33.15</v>
      </c>
      <c r="L8" s="881">
        <v>22</v>
      </c>
      <c r="M8" s="881">
        <v>135</v>
      </c>
      <c r="N8" s="885">
        <v>45</v>
      </c>
      <c r="O8" s="881" t="s">
        <v>4879</v>
      </c>
      <c r="P8" s="897" t="s">
        <v>4886</v>
      </c>
      <c r="Q8" s="886">
        <f t="shared" si="0"/>
        <v>-1</v>
      </c>
      <c r="R8" s="942">
        <f t="shared" si="0"/>
        <v>-29.339999999999989</v>
      </c>
      <c r="S8" s="886">
        <f t="shared" si="1"/>
        <v>1</v>
      </c>
      <c r="T8" s="942">
        <f t="shared" si="2"/>
        <v>36.960000000000008</v>
      </c>
      <c r="U8" s="949">
        <v>135</v>
      </c>
      <c r="V8" s="894">
        <v>134.10000000000002</v>
      </c>
      <c r="W8" s="894">
        <v>-0.89999999999997726</v>
      </c>
      <c r="X8" s="947">
        <v>0.99333333333333351</v>
      </c>
      <c r="Y8" s="945">
        <v>20</v>
      </c>
    </row>
    <row r="9" spans="1:25" ht="14.4" customHeight="1" x14ac:dyDescent="0.3">
      <c r="A9" s="910" t="s">
        <v>4887</v>
      </c>
      <c r="B9" s="894">
        <v>6</v>
      </c>
      <c r="C9" s="895">
        <v>122.04</v>
      </c>
      <c r="D9" s="896">
        <v>21.2</v>
      </c>
      <c r="E9" s="898">
        <v>6</v>
      </c>
      <c r="F9" s="882">
        <v>127.42</v>
      </c>
      <c r="G9" s="883">
        <v>35.299999999999997</v>
      </c>
      <c r="H9" s="878">
        <v>6</v>
      </c>
      <c r="I9" s="879">
        <v>123.64</v>
      </c>
      <c r="J9" s="880">
        <v>26.7</v>
      </c>
      <c r="K9" s="884">
        <v>20.34</v>
      </c>
      <c r="L9" s="881">
        <v>11</v>
      </c>
      <c r="M9" s="881">
        <v>87</v>
      </c>
      <c r="N9" s="885">
        <v>29</v>
      </c>
      <c r="O9" s="881" t="s">
        <v>4879</v>
      </c>
      <c r="P9" s="897" t="s">
        <v>4888</v>
      </c>
      <c r="Q9" s="886">
        <f t="shared" si="0"/>
        <v>0</v>
      </c>
      <c r="R9" s="942">
        <f t="shared" si="0"/>
        <v>1.5999999999999943</v>
      </c>
      <c r="S9" s="886">
        <f t="shared" si="1"/>
        <v>0</v>
      </c>
      <c r="T9" s="942">
        <f t="shared" si="2"/>
        <v>-3.7800000000000011</v>
      </c>
      <c r="U9" s="949">
        <v>174</v>
      </c>
      <c r="V9" s="894">
        <v>160.19999999999999</v>
      </c>
      <c r="W9" s="894">
        <v>-13.800000000000011</v>
      </c>
      <c r="X9" s="947">
        <v>0.92068965517241375</v>
      </c>
      <c r="Y9" s="945">
        <v>10</v>
      </c>
    </row>
    <row r="10" spans="1:25" ht="14.4" customHeight="1" x14ac:dyDescent="0.3">
      <c r="A10" s="910" t="s">
        <v>4889</v>
      </c>
      <c r="B10" s="894">
        <v>8</v>
      </c>
      <c r="C10" s="895">
        <v>101.96</v>
      </c>
      <c r="D10" s="896">
        <v>18.100000000000001</v>
      </c>
      <c r="E10" s="878">
        <v>9</v>
      </c>
      <c r="F10" s="879">
        <v>117.12</v>
      </c>
      <c r="G10" s="880">
        <v>14.2</v>
      </c>
      <c r="H10" s="881">
        <v>8</v>
      </c>
      <c r="I10" s="882">
        <v>114.92</v>
      </c>
      <c r="J10" s="883">
        <v>12.4</v>
      </c>
      <c r="K10" s="884">
        <v>12.65</v>
      </c>
      <c r="L10" s="881">
        <v>5</v>
      </c>
      <c r="M10" s="881">
        <v>60</v>
      </c>
      <c r="N10" s="885">
        <v>20</v>
      </c>
      <c r="O10" s="881" t="s">
        <v>4879</v>
      </c>
      <c r="P10" s="897" t="s">
        <v>4890</v>
      </c>
      <c r="Q10" s="886">
        <f t="shared" si="0"/>
        <v>0</v>
      </c>
      <c r="R10" s="942">
        <f t="shared" si="0"/>
        <v>12.960000000000008</v>
      </c>
      <c r="S10" s="886">
        <f t="shared" si="1"/>
        <v>-1</v>
      </c>
      <c r="T10" s="942">
        <f t="shared" si="2"/>
        <v>-2.2000000000000028</v>
      </c>
      <c r="U10" s="949">
        <v>160</v>
      </c>
      <c r="V10" s="894">
        <v>99.2</v>
      </c>
      <c r="W10" s="894">
        <v>-60.8</v>
      </c>
      <c r="X10" s="947">
        <v>0.62</v>
      </c>
      <c r="Y10" s="945">
        <v>7</v>
      </c>
    </row>
    <row r="11" spans="1:25" ht="14.4" customHeight="1" x14ac:dyDescent="0.3">
      <c r="A11" s="910" t="s">
        <v>4891</v>
      </c>
      <c r="B11" s="890">
        <v>1</v>
      </c>
      <c r="C11" s="891">
        <v>5.05</v>
      </c>
      <c r="D11" s="892">
        <v>3</v>
      </c>
      <c r="E11" s="898"/>
      <c r="F11" s="882"/>
      <c r="G11" s="883"/>
      <c r="H11" s="881"/>
      <c r="I11" s="882"/>
      <c r="J11" s="883"/>
      <c r="K11" s="884">
        <v>6.5</v>
      </c>
      <c r="L11" s="881">
        <v>4</v>
      </c>
      <c r="M11" s="881">
        <v>39</v>
      </c>
      <c r="N11" s="885">
        <v>13</v>
      </c>
      <c r="O11" s="881" t="s">
        <v>4879</v>
      </c>
      <c r="P11" s="897" t="s">
        <v>4892</v>
      </c>
      <c r="Q11" s="886">
        <f t="shared" si="0"/>
        <v>-1</v>
      </c>
      <c r="R11" s="942">
        <f t="shared" si="0"/>
        <v>-5.05</v>
      </c>
      <c r="S11" s="886">
        <f t="shared" si="1"/>
        <v>0</v>
      </c>
      <c r="T11" s="942">
        <f t="shared" si="2"/>
        <v>0</v>
      </c>
      <c r="U11" s="949" t="s">
        <v>562</v>
      </c>
      <c r="V11" s="894" t="s">
        <v>562</v>
      </c>
      <c r="W11" s="894" t="s">
        <v>562</v>
      </c>
      <c r="X11" s="947" t="s">
        <v>562</v>
      </c>
      <c r="Y11" s="945"/>
    </row>
    <row r="12" spans="1:25" ht="14.4" customHeight="1" x14ac:dyDescent="0.3">
      <c r="A12" s="910" t="s">
        <v>4893</v>
      </c>
      <c r="B12" s="894">
        <v>1</v>
      </c>
      <c r="C12" s="895">
        <v>1.61</v>
      </c>
      <c r="D12" s="896">
        <v>20</v>
      </c>
      <c r="E12" s="898"/>
      <c r="F12" s="882"/>
      <c r="G12" s="883"/>
      <c r="H12" s="878"/>
      <c r="I12" s="879"/>
      <c r="J12" s="880"/>
      <c r="K12" s="884">
        <v>1.61</v>
      </c>
      <c r="L12" s="881">
        <v>3</v>
      </c>
      <c r="M12" s="881">
        <v>30</v>
      </c>
      <c r="N12" s="885">
        <v>10</v>
      </c>
      <c r="O12" s="881" t="s">
        <v>4879</v>
      </c>
      <c r="P12" s="897" t="s">
        <v>4894</v>
      </c>
      <c r="Q12" s="886">
        <f t="shared" si="0"/>
        <v>-1</v>
      </c>
      <c r="R12" s="942">
        <f t="shared" si="0"/>
        <v>-1.61</v>
      </c>
      <c r="S12" s="886">
        <f t="shared" si="1"/>
        <v>0</v>
      </c>
      <c r="T12" s="942">
        <f t="shared" si="2"/>
        <v>0</v>
      </c>
      <c r="U12" s="949" t="s">
        <v>562</v>
      </c>
      <c r="V12" s="894" t="s">
        <v>562</v>
      </c>
      <c r="W12" s="894" t="s">
        <v>562</v>
      </c>
      <c r="X12" s="947" t="s">
        <v>562</v>
      </c>
      <c r="Y12" s="945"/>
    </row>
    <row r="13" spans="1:25" ht="14.4" customHeight="1" x14ac:dyDescent="0.3">
      <c r="A13" s="911" t="s">
        <v>4895</v>
      </c>
      <c r="B13" s="515">
        <v>1</v>
      </c>
      <c r="C13" s="900">
        <v>0.79</v>
      </c>
      <c r="D13" s="899">
        <v>1</v>
      </c>
      <c r="E13" s="901">
        <v>1</v>
      </c>
      <c r="F13" s="902">
        <v>0.77</v>
      </c>
      <c r="G13" s="888">
        <v>1</v>
      </c>
      <c r="H13" s="903">
        <v>3</v>
      </c>
      <c r="I13" s="904">
        <v>4.49</v>
      </c>
      <c r="J13" s="893">
        <v>2</v>
      </c>
      <c r="K13" s="905">
        <v>2.2200000000000002</v>
      </c>
      <c r="L13" s="906">
        <v>3</v>
      </c>
      <c r="M13" s="906">
        <v>30</v>
      </c>
      <c r="N13" s="907">
        <v>10</v>
      </c>
      <c r="O13" s="906" t="s">
        <v>4879</v>
      </c>
      <c r="P13" s="908" t="s">
        <v>4896</v>
      </c>
      <c r="Q13" s="909">
        <f t="shared" si="0"/>
        <v>2</v>
      </c>
      <c r="R13" s="943">
        <f t="shared" si="0"/>
        <v>3.7</v>
      </c>
      <c r="S13" s="909">
        <f t="shared" si="1"/>
        <v>2</v>
      </c>
      <c r="T13" s="943">
        <f t="shared" si="2"/>
        <v>3.72</v>
      </c>
      <c r="U13" s="950">
        <v>30</v>
      </c>
      <c r="V13" s="515">
        <v>6</v>
      </c>
      <c r="W13" s="515">
        <v>-24</v>
      </c>
      <c r="X13" s="948">
        <v>0.2</v>
      </c>
      <c r="Y13" s="946"/>
    </row>
    <row r="14" spans="1:25" ht="14.4" customHeight="1" x14ac:dyDescent="0.3">
      <c r="A14" s="910" t="s">
        <v>4897</v>
      </c>
      <c r="B14" s="894">
        <v>1</v>
      </c>
      <c r="C14" s="895">
        <v>2.38</v>
      </c>
      <c r="D14" s="896">
        <v>3</v>
      </c>
      <c r="E14" s="898"/>
      <c r="F14" s="882"/>
      <c r="G14" s="883"/>
      <c r="H14" s="878">
        <v>1</v>
      </c>
      <c r="I14" s="879">
        <v>1.21</v>
      </c>
      <c r="J14" s="880">
        <v>1</v>
      </c>
      <c r="K14" s="884">
        <v>2.38</v>
      </c>
      <c r="L14" s="881">
        <v>3</v>
      </c>
      <c r="M14" s="881">
        <v>30</v>
      </c>
      <c r="N14" s="885">
        <v>10</v>
      </c>
      <c r="O14" s="881" t="s">
        <v>4879</v>
      </c>
      <c r="P14" s="897" t="s">
        <v>4898</v>
      </c>
      <c r="Q14" s="886">
        <f t="shared" si="0"/>
        <v>0</v>
      </c>
      <c r="R14" s="942">
        <f t="shared" si="0"/>
        <v>-1.17</v>
      </c>
      <c r="S14" s="886">
        <f t="shared" si="1"/>
        <v>1</v>
      </c>
      <c r="T14" s="942">
        <f t="shared" si="2"/>
        <v>1.21</v>
      </c>
      <c r="U14" s="949">
        <v>10</v>
      </c>
      <c r="V14" s="894">
        <v>1</v>
      </c>
      <c r="W14" s="894">
        <v>-9</v>
      </c>
      <c r="X14" s="947">
        <v>0.1</v>
      </c>
      <c r="Y14" s="945"/>
    </row>
    <row r="15" spans="1:25" ht="14.4" customHeight="1" x14ac:dyDescent="0.3">
      <c r="A15" s="910" t="s">
        <v>4899</v>
      </c>
      <c r="B15" s="894">
        <v>1</v>
      </c>
      <c r="C15" s="895">
        <v>4.3600000000000003</v>
      </c>
      <c r="D15" s="896">
        <v>36</v>
      </c>
      <c r="E15" s="898"/>
      <c r="F15" s="882"/>
      <c r="G15" s="883"/>
      <c r="H15" s="878">
        <v>1</v>
      </c>
      <c r="I15" s="879">
        <v>2.41</v>
      </c>
      <c r="J15" s="880">
        <v>5</v>
      </c>
      <c r="K15" s="884">
        <v>2.41</v>
      </c>
      <c r="L15" s="881">
        <v>5</v>
      </c>
      <c r="M15" s="881">
        <v>48</v>
      </c>
      <c r="N15" s="885">
        <v>16</v>
      </c>
      <c r="O15" s="881" t="s">
        <v>4879</v>
      </c>
      <c r="P15" s="897" t="s">
        <v>4900</v>
      </c>
      <c r="Q15" s="886">
        <f t="shared" si="0"/>
        <v>0</v>
      </c>
      <c r="R15" s="942">
        <f t="shared" si="0"/>
        <v>-1.9500000000000002</v>
      </c>
      <c r="S15" s="886">
        <f t="shared" si="1"/>
        <v>1</v>
      </c>
      <c r="T15" s="942">
        <f t="shared" si="2"/>
        <v>2.41</v>
      </c>
      <c r="U15" s="949">
        <v>16</v>
      </c>
      <c r="V15" s="894">
        <v>5</v>
      </c>
      <c r="W15" s="894">
        <v>-11</v>
      </c>
      <c r="X15" s="947">
        <v>0.3125</v>
      </c>
      <c r="Y15" s="945"/>
    </row>
    <row r="16" spans="1:25" ht="14.4" customHeight="1" x14ac:dyDescent="0.3">
      <c r="A16" s="910" t="s">
        <v>4901</v>
      </c>
      <c r="B16" s="894">
        <v>3</v>
      </c>
      <c r="C16" s="895">
        <v>4.93</v>
      </c>
      <c r="D16" s="896">
        <v>2.2999999999999998</v>
      </c>
      <c r="E16" s="898">
        <v>7</v>
      </c>
      <c r="F16" s="882">
        <v>10.29</v>
      </c>
      <c r="G16" s="883">
        <v>4.4000000000000004</v>
      </c>
      <c r="H16" s="878">
        <v>7</v>
      </c>
      <c r="I16" s="879">
        <v>13.65</v>
      </c>
      <c r="J16" s="880">
        <v>4.5999999999999996</v>
      </c>
      <c r="K16" s="884">
        <v>1.67</v>
      </c>
      <c r="L16" s="881">
        <v>3</v>
      </c>
      <c r="M16" s="881">
        <v>27</v>
      </c>
      <c r="N16" s="885">
        <v>9</v>
      </c>
      <c r="O16" s="881" t="s">
        <v>4879</v>
      </c>
      <c r="P16" s="897" t="s">
        <v>4902</v>
      </c>
      <c r="Q16" s="886">
        <f t="shared" si="0"/>
        <v>4</v>
      </c>
      <c r="R16" s="942">
        <f t="shared" si="0"/>
        <v>8.7200000000000006</v>
      </c>
      <c r="S16" s="886">
        <f t="shared" si="1"/>
        <v>0</v>
      </c>
      <c r="T16" s="942">
        <f t="shared" si="2"/>
        <v>3.3600000000000012</v>
      </c>
      <c r="U16" s="949">
        <v>63</v>
      </c>
      <c r="V16" s="894">
        <v>32.199999999999996</v>
      </c>
      <c r="W16" s="894">
        <v>-30.800000000000004</v>
      </c>
      <c r="X16" s="947">
        <v>0.51111111111111107</v>
      </c>
      <c r="Y16" s="945">
        <v>7</v>
      </c>
    </row>
    <row r="17" spans="1:25" ht="14.4" customHeight="1" x14ac:dyDescent="0.3">
      <c r="A17" s="910" t="s">
        <v>4903</v>
      </c>
      <c r="B17" s="890">
        <v>2</v>
      </c>
      <c r="C17" s="891">
        <v>2.16</v>
      </c>
      <c r="D17" s="892">
        <v>5</v>
      </c>
      <c r="E17" s="898"/>
      <c r="F17" s="882"/>
      <c r="G17" s="883"/>
      <c r="H17" s="881"/>
      <c r="I17" s="882"/>
      <c r="J17" s="883"/>
      <c r="K17" s="884">
        <v>1.06</v>
      </c>
      <c r="L17" s="881">
        <v>4</v>
      </c>
      <c r="M17" s="881">
        <v>33</v>
      </c>
      <c r="N17" s="885">
        <v>11</v>
      </c>
      <c r="O17" s="881" t="s">
        <v>4879</v>
      </c>
      <c r="P17" s="897" t="s">
        <v>4904</v>
      </c>
      <c r="Q17" s="886">
        <f t="shared" si="0"/>
        <v>-2</v>
      </c>
      <c r="R17" s="942">
        <f t="shared" si="0"/>
        <v>-2.16</v>
      </c>
      <c r="S17" s="886">
        <f t="shared" si="1"/>
        <v>0</v>
      </c>
      <c r="T17" s="942">
        <f t="shared" si="2"/>
        <v>0</v>
      </c>
      <c r="U17" s="949" t="s">
        <v>562</v>
      </c>
      <c r="V17" s="894" t="s">
        <v>562</v>
      </c>
      <c r="W17" s="894" t="s">
        <v>562</v>
      </c>
      <c r="X17" s="947" t="s">
        <v>562</v>
      </c>
      <c r="Y17" s="945"/>
    </row>
    <row r="18" spans="1:25" ht="14.4" customHeight="1" x14ac:dyDescent="0.3">
      <c r="A18" s="910" t="s">
        <v>4905</v>
      </c>
      <c r="B18" s="894">
        <v>2</v>
      </c>
      <c r="C18" s="895">
        <v>0.87</v>
      </c>
      <c r="D18" s="896">
        <v>1</v>
      </c>
      <c r="E18" s="898">
        <v>2</v>
      </c>
      <c r="F18" s="882">
        <v>0.85</v>
      </c>
      <c r="G18" s="883">
        <v>1.5</v>
      </c>
      <c r="H18" s="878">
        <v>2</v>
      </c>
      <c r="I18" s="879">
        <v>1.43</v>
      </c>
      <c r="J18" s="880">
        <v>1.5</v>
      </c>
      <c r="K18" s="884">
        <v>0.42</v>
      </c>
      <c r="L18" s="881">
        <v>1</v>
      </c>
      <c r="M18" s="881">
        <v>5</v>
      </c>
      <c r="N18" s="885">
        <v>2</v>
      </c>
      <c r="O18" s="881" t="s">
        <v>4879</v>
      </c>
      <c r="P18" s="897" t="s">
        <v>4906</v>
      </c>
      <c r="Q18" s="886">
        <f t="shared" si="0"/>
        <v>0</v>
      </c>
      <c r="R18" s="942">
        <f t="shared" si="0"/>
        <v>0.55999999999999994</v>
      </c>
      <c r="S18" s="886">
        <f t="shared" si="1"/>
        <v>0</v>
      </c>
      <c r="T18" s="942">
        <f t="shared" si="2"/>
        <v>0.57999999999999996</v>
      </c>
      <c r="U18" s="949">
        <v>4</v>
      </c>
      <c r="V18" s="894">
        <v>3</v>
      </c>
      <c r="W18" s="894">
        <v>-1</v>
      </c>
      <c r="X18" s="947">
        <v>0.75</v>
      </c>
      <c r="Y18" s="945"/>
    </row>
    <row r="19" spans="1:25" ht="14.4" customHeight="1" x14ac:dyDescent="0.3">
      <c r="A19" s="910" t="s">
        <v>4907</v>
      </c>
      <c r="B19" s="894"/>
      <c r="C19" s="895"/>
      <c r="D19" s="896"/>
      <c r="E19" s="878">
        <v>2</v>
      </c>
      <c r="F19" s="879">
        <v>32.31</v>
      </c>
      <c r="G19" s="880">
        <v>6</v>
      </c>
      <c r="H19" s="881">
        <v>1</v>
      </c>
      <c r="I19" s="882">
        <v>12.99</v>
      </c>
      <c r="J19" s="883">
        <v>13</v>
      </c>
      <c r="K19" s="884">
        <v>17.2</v>
      </c>
      <c r="L19" s="881">
        <v>4</v>
      </c>
      <c r="M19" s="881">
        <v>39</v>
      </c>
      <c r="N19" s="885">
        <v>13</v>
      </c>
      <c r="O19" s="881" t="s">
        <v>4144</v>
      </c>
      <c r="P19" s="897" t="s">
        <v>4908</v>
      </c>
      <c r="Q19" s="886">
        <f t="shared" si="0"/>
        <v>1</v>
      </c>
      <c r="R19" s="942">
        <f t="shared" si="0"/>
        <v>12.99</v>
      </c>
      <c r="S19" s="886">
        <f t="shared" si="1"/>
        <v>-1</v>
      </c>
      <c r="T19" s="942">
        <f t="shared" si="2"/>
        <v>-19.32</v>
      </c>
      <c r="U19" s="949">
        <v>13</v>
      </c>
      <c r="V19" s="894">
        <v>13</v>
      </c>
      <c r="W19" s="894">
        <v>0</v>
      </c>
      <c r="X19" s="947">
        <v>1</v>
      </c>
      <c r="Y19" s="945"/>
    </row>
    <row r="20" spans="1:25" ht="14.4" customHeight="1" x14ac:dyDescent="0.3">
      <c r="A20" s="910" t="s">
        <v>4909</v>
      </c>
      <c r="B20" s="890">
        <v>2</v>
      </c>
      <c r="C20" s="891">
        <v>8.4499999999999993</v>
      </c>
      <c r="D20" s="892">
        <v>3</v>
      </c>
      <c r="E20" s="898">
        <v>1</v>
      </c>
      <c r="F20" s="882">
        <v>4.2300000000000004</v>
      </c>
      <c r="G20" s="883">
        <v>3</v>
      </c>
      <c r="H20" s="881"/>
      <c r="I20" s="882"/>
      <c r="J20" s="883"/>
      <c r="K20" s="884">
        <v>4.2300000000000004</v>
      </c>
      <c r="L20" s="881">
        <v>2</v>
      </c>
      <c r="M20" s="881">
        <v>21</v>
      </c>
      <c r="N20" s="885">
        <v>7</v>
      </c>
      <c r="O20" s="881" t="s">
        <v>4879</v>
      </c>
      <c r="P20" s="897" t="s">
        <v>4910</v>
      </c>
      <c r="Q20" s="886">
        <f t="shared" si="0"/>
        <v>-2</v>
      </c>
      <c r="R20" s="942">
        <f t="shared" si="0"/>
        <v>-8.4499999999999993</v>
      </c>
      <c r="S20" s="886">
        <f t="shared" si="1"/>
        <v>-1</v>
      </c>
      <c r="T20" s="942">
        <f t="shared" si="2"/>
        <v>-4.2300000000000004</v>
      </c>
      <c r="U20" s="949" t="s">
        <v>562</v>
      </c>
      <c r="V20" s="894" t="s">
        <v>562</v>
      </c>
      <c r="W20" s="894" t="s">
        <v>562</v>
      </c>
      <c r="X20" s="947" t="s">
        <v>562</v>
      </c>
      <c r="Y20" s="945"/>
    </row>
    <row r="21" spans="1:25" ht="14.4" customHeight="1" x14ac:dyDescent="0.3">
      <c r="A21" s="910" t="s">
        <v>4911</v>
      </c>
      <c r="B21" s="890">
        <v>1</v>
      </c>
      <c r="C21" s="891">
        <v>1.36</v>
      </c>
      <c r="D21" s="892">
        <v>3</v>
      </c>
      <c r="E21" s="898"/>
      <c r="F21" s="882"/>
      <c r="G21" s="883"/>
      <c r="H21" s="881"/>
      <c r="I21" s="882"/>
      <c r="J21" s="883"/>
      <c r="K21" s="884">
        <v>2.5299999999999998</v>
      </c>
      <c r="L21" s="881">
        <v>6</v>
      </c>
      <c r="M21" s="881">
        <v>54</v>
      </c>
      <c r="N21" s="885">
        <v>18</v>
      </c>
      <c r="O21" s="881" t="s">
        <v>4879</v>
      </c>
      <c r="P21" s="897" t="s">
        <v>4912</v>
      </c>
      <c r="Q21" s="886">
        <f t="shared" si="0"/>
        <v>-1</v>
      </c>
      <c r="R21" s="942">
        <f t="shared" si="0"/>
        <v>-1.36</v>
      </c>
      <c r="S21" s="886">
        <f t="shared" si="1"/>
        <v>0</v>
      </c>
      <c r="T21" s="942">
        <f t="shared" si="2"/>
        <v>0</v>
      </c>
      <c r="U21" s="949" t="s">
        <v>562</v>
      </c>
      <c r="V21" s="894" t="s">
        <v>562</v>
      </c>
      <c r="W21" s="894" t="s">
        <v>562</v>
      </c>
      <c r="X21" s="947" t="s">
        <v>562</v>
      </c>
      <c r="Y21" s="945"/>
    </row>
    <row r="22" spans="1:25" ht="14.4" customHeight="1" x14ac:dyDescent="0.3">
      <c r="A22" s="910" t="s">
        <v>4913</v>
      </c>
      <c r="B22" s="894">
        <v>2</v>
      </c>
      <c r="C22" s="895">
        <v>5.38</v>
      </c>
      <c r="D22" s="896">
        <v>5</v>
      </c>
      <c r="E22" s="898">
        <v>1</v>
      </c>
      <c r="F22" s="882">
        <v>2.81</v>
      </c>
      <c r="G22" s="883">
        <v>8</v>
      </c>
      <c r="H22" s="878">
        <v>2</v>
      </c>
      <c r="I22" s="879">
        <v>7.01</v>
      </c>
      <c r="J22" s="887">
        <v>19</v>
      </c>
      <c r="K22" s="884">
        <v>2.69</v>
      </c>
      <c r="L22" s="881">
        <v>3</v>
      </c>
      <c r="M22" s="881">
        <v>30</v>
      </c>
      <c r="N22" s="885">
        <v>10</v>
      </c>
      <c r="O22" s="881" t="s">
        <v>4879</v>
      </c>
      <c r="P22" s="897" t="s">
        <v>4914</v>
      </c>
      <c r="Q22" s="886">
        <f t="shared" si="0"/>
        <v>0</v>
      </c>
      <c r="R22" s="942">
        <f t="shared" si="0"/>
        <v>1.63</v>
      </c>
      <c r="S22" s="886">
        <f t="shared" si="1"/>
        <v>1</v>
      </c>
      <c r="T22" s="942">
        <f t="shared" si="2"/>
        <v>4.1999999999999993</v>
      </c>
      <c r="U22" s="949">
        <v>20</v>
      </c>
      <c r="V22" s="894">
        <v>38</v>
      </c>
      <c r="W22" s="894">
        <v>18</v>
      </c>
      <c r="X22" s="947">
        <v>1.9</v>
      </c>
      <c r="Y22" s="945">
        <v>25</v>
      </c>
    </row>
    <row r="23" spans="1:25" ht="14.4" customHeight="1" x14ac:dyDescent="0.3">
      <c r="A23" s="910" t="s">
        <v>4915</v>
      </c>
      <c r="B23" s="894"/>
      <c r="C23" s="895"/>
      <c r="D23" s="896"/>
      <c r="E23" s="898"/>
      <c r="F23" s="882"/>
      <c r="G23" s="883"/>
      <c r="H23" s="878">
        <v>1</v>
      </c>
      <c r="I23" s="879">
        <v>2.09</v>
      </c>
      <c r="J23" s="887">
        <v>30</v>
      </c>
      <c r="K23" s="884">
        <v>1.07</v>
      </c>
      <c r="L23" s="881">
        <v>3</v>
      </c>
      <c r="M23" s="881">
        <v>30</v>
      </c>
      <c r="N23" s="885">
        <v>10</v>
      </c>
      <c r="O23" s="881" t="s">
        <v>4879</v>
      </c>
      <c r="P23" s="897" t="s">
        <v>4916</v>
      </c>
      <c r="Q23" s="886">
        <f t="shared" si="0"/>
        <v>1</v>
      </c>
      <c r="R23" s="942">
        <f t="shared" si="0"/>
        <v>2.09</v>
      </c>
      <c r="S23" s="886">
        <f t="shared" si="1"/>
        <v>1</v>
      </c>
      <c r="T23" s="942">
        <f t="shared" si="2"/>
        <v>2.09</v>
      </c>
      <c r="U23" s="949">
        <v>10</v>
      </c>
      <c r="V23" s="894">
        <v>30</v>
      </c>
      <c r="W23" s="894">
        <v>20</v>
      </c>
      <c r="X23" s="947">
        <v>3</v>
      </c>
      <c r="Y23" s="945">
        <v>20</v>
      </c>
    </row>
    <row r="24" spans="1:25" ht="14.4" customHeight="1" x14ac:dyDescent="0.3">
      <c r="A24" s="910" t="s">
        <v>4917</v>
      </c>
      <c r="B24" s="890">
        <v>1</v>
      </c>
      <c r="C24" s="891">
        <v>3.31</v>
      </c>
      <c r="D24" s="892">
        <v>7</v>
      </c>
      <c r="E24" s="898"/>
      <c r="F24" s="882"/>
      <c r="G24" s="883"/>
      <c r="H24" s="881"/>
      <c r="I24" s="882"/>
      <c r="J24" s="883"/>
      <c r="K24" s="884">
        <v>0.53</v>
      </c>
      <c r="L24" s="881">
        <v>3</v>
      </c>
      <c r="M24" s="881">
        <v>24</v>
      </c>
      <c r="N24" s="885">
        <v>8</v>
      </c>
      <c r="O24" s="881" t="s">
        <v>4879</v>
      </c>
      <c r="P24" s="897" t="s">
        <v>4918</v>
      </c>
      <c r="Q24" s="886">
        <f t="shared" si="0"/>
        <v>-1</v>
      </c>
      <c r="R24" s="942">
        <f t="shared" si="0"/>
        <v>-3.31</v>
      </c>
      <c r="S24" s="886">
        <f t="shared" si="1"/>
        <v>0</v>
      </c>
      <c r="T24" s="942">
        <f t="shared" si="2"/>
        <v>0</v>
      </c>
      <c r="U24" s="949" t="s">
        <v>562</v>
      </c>
      <c r="V24" s="894" t="s">
        <v>562</v>
      </c>
      <c r="W24" s="894" t="s">
        <v>562</v>
      </c>
      <c r="X24" s="947" t="s">
        <v>562</v>
      </c>
      <c r="Y24" s="945"/>
    </row>
    <row r="25" spans="1:25" ht="14.4" customHeight="1" x14ac:dyDescent="0.3">
      <c r="A25" s="910" t="s">
        <v>4919</v>
      </c>
      <c r="B25" s="890">
        <v>1</v>
      </c>
      <c r="C25" s="891">
        <v>3.21</v>
      </c>
      <c r="D25" s="892">
        <v>5</v>
      </c>
      <c r="E25" s="898"/>
      <c r="F25" s="882"/>
      <c r="G25" s="883"/>
      <c r="H25" s="881"/>
      <c r="I25" s="882"/>
      <c r="J25" s="883"/>
      <c r="K25" s="884">
        <v>2.02</v>
      </c>
      <c r="L25" s="881">
        <v>4</v>
      </c>
      <c r="M25" s="881">
        <v>39</v>
      </c>
      <c r="N25" s="885">
        <v>13</v>
      </c>
      <c r="O25" s="881" t="s">
        <v>4879</v>
      </c>
      <c r="P25" s="897" t="s">
        <v>4920</v>
      </c>
      <c r="Q25" s="886">
        <f t="shared" si="0"/>
        <v>-1</v>
      </c>
      <c r="R25" s="942">
        <f t="shared" si="0"/>
        <v>-3.21</v>
      </c>
      <c r="S25" s="886">
        <f t="shared" si="1"/>
        <v>0</v>
      </c>
      <c r="T25" s="942">
        <f t="shared" si="2"/>
        <v>0</v>
      </c>
      <c r="U25" s="949" t="s">
        <v>562</v>
      </c>
      <c r="V25" s="894" t="s">
        <v>562</v>
      </c>
      <c r="W25" s="894" t="s">
        <v>562</v>
      </c>
      <c r="X25" s="947" t="s">
        <v>562</v>
      </c>
      <c r="Y25" s="945"/>
    </row>
    <row r="26" spans="1:25" ht="14.4" customHeight="1" x14ac:dyDescent="0.3">
      <c r="A26" s="910" t="s">
        <v>4921</v>
      </c>
      <c r="B26" s="890">
        <v>1</v>
      </c>
      <c r="C26" s="891">
        <v>4.2</v>
      </c>
      <c r="D26" s="892">
        <v>1</v>
      </c>
      <c r="E26" s="898"/>
      <c r="F26" s="882"/>
      <c r="G26" s="883"/>
      <c r="H26" s="881"/>
      <c r="I26" s="882"/>
      <c r="J26" s="883"/>
      <c r="K26" s="884">
        <v>4.8499999999999996</v>
      </c>
      <c r="L26" s="881">
        <v>5</v>
      </c>
      <c r="M26" s="881">
        <v>48</v>
      </c>
      <c r="N26" s="885">
        <v>16</v>
      </c>
      <c r="O26" s="881" t="s">
        <v>4879</v>
      </c>
      <c r="P26" s="897" t="s">
        <v>4922</v>
      </c>
      <c r="Q26" s="886">
        <f t="shared" si="0"/>
        <v>-1</v>
      </c>
      <c r="R26" s="942">
        <f t="shared" si="0"/>
        <v>-4.2</v>
      </c>
      <c r="S26" s="886">
        <f t="shared" si="1"/>
        <v>0</v>
      </c>
      <c r="T26" s="942">
        <f t="shared" si="2"/>
        <v>0</v>
      </c>
      <c r="U26" s="949" t="s">
        <v>562</v>
      </c>
      <c r="V26" s="894" t="s">
        <v>562</v>
      </c>
      <c r="W26" s="894" t="s">
        <v>562</v>
      </c>
      <c r="X26" s="947" t="s">
        <v>562</v>
      </c>
      <c r="Y26" s="945"/>
    </row>
    <row r="27" spans="1:25" ht="14.4" customHeight="1" x14ac:dyDescent="0.3">
      <c r="A27" s="910" t="s">
        <v>4923</v>
      </c>
      <c r="B27" s="890">
        <v>3</v>
      </c>
      <c r="C27" s="891">
        <v>1.76</v>
      </c>
      <c r="D27" s="892">
        <v>1.7</v>
      </c>
      <c r="E27" s="898"/>
      <c r="F27" s="882"/>
      <c r="G27" s="883"/>
      <c r="H27" s="881"/>
      <c r="I27" s="882"/>
      <c r="J27" s="883"/>
      <c r="K27" s="884">
        <v>0.85</v>
      </c>
      <c r="L27" s="881">
        <v>3</v>
      </c>
      <c r="M27" s="881">
        <v>24</v>
      </c>
      <c r="N27" s="885">
        <v>8</v>
      </c>
      <c r="O27" s="881" t="s">
        <v>4879</v>
      </c>
      <c r="P27" s="897" t="s">
        <v>4924</v>
      </c>
      <c r="Q27" s="886">
        <f t="shared" si="0"/>
        <v>-3</v>
      </c>
      <c r="R27" s="942">
        <f t="shared" si="0"/>
        <v>-1.76</v>
      </c>
      <c r="S27" s="886">
        <f t="shared" si="1"/>
        <v>0</v>
      </c>
      <c r="T27" s="942">
        <f t="shared" si="2"/>
        <v>0</v>
      </c>
      <c r="U27" s="949" t="s">
        <v>562</v>
      </c>
      <c r="V27" s="894" t="s">
        <v>562</v>
      </c>
      <c r="W27" s="894" t="s">
        <v>562</v>
      </c>
      <c r="X27" s="947" t="s">
        <v>562</v>
      </c>
      <c r="Y27" s="945"/>
    </row>
    <row r="28" spans="1:25" ht="14.4" customHeight="1" x14ac:dyDescent="0.3">
      <c r="A28" s="910" t="s">
        <v>4925</v>
      </c>
      <c r="B28" s="890">
        <v>1</v>
      </c>
      <c r="C28" s="891">
        <v>37.340000000000003</v>
      </c>
      <c r="D28" s="892">
        <v>30</v>
      </c>
      <c r="E28" s="898"/>
      <c r="F28" s="882"/>
      <c r="G28" s="883"/>
      <c r="H28" s="881"/>
      <c r="I28" s="882"/>
      <c r="J28" s="883"/>
      <c r="K28" s="884">
        <v>37.340000000000003</v>
      </c>
      <c r="L28" s="881">
        <v>22</v>
      </c>
      <c r="M28" s="881">
        <v>132</v>
      </c>
      <c r="N28" s="885">
        <v>44</v>
      </c>
      <c r="O28" s="881" t="s">
        <v>4879</v>
      </c>
      <c r="P28" s="897" t="s">
        <v>4926</v>
      </c>
      <c r="Q28" s="886">
        <f t="shared" si="0"/>
        <v>-1</v>
      </c>
      <c r="R28" s="942">
        <f t="shared" si="0"/>
        <v>-37.340000000000003</v>
      </c>
      <c r="S28" s="886">
        <f t="shared" si="1"/>
        <v>0</v>
      </c>
      <c r="T28" s="942">
        <f t="shared" si="2"/>
        <v>0</v>
      </c>
      <c r="U28" s="949" t="s">
        <v>562</v>
      </c>
      <c r="V28" s="894" t="s">
        <v>562</v>
      </c>
      <c r="W28" s="894" t="s">
        <v>562</v>
      </c>
      <c r="X28" s="947" t="s">
        <v>562</v>
      </c>
      <c r="Y28" s="945"/>
    </row>
    <row r="29" spans="1:25" ht="14.4" customHeight="1" x14ac:dyDescent="0.3">
      <c r="A29" s="910" t="s">
        <v>4927</v>
      </c>
      <c r="B29" s="894"/>
      <c r="C29" s="895"/>
      <c r="D29" s="896"/>
      <c r="E29" s="898"/>
      <c r="F29" s="882"/>
      <c r="G29" s="883"/>
      <c r="H29" s="878">
        <v>2</v>
      </c>
      <c r="I29" s="879">
        <v>66.239999999999995</v>
      </c>
      <c r="J29" s="880">
        <v>26</v>
      </c>
      <c r="K29" s="884">
        <v>23.68</v>
      </c>
      <c r="L29" s="881">
        <v>11</v>
      </c>
      <c r="M29" s="881">
        <v>87</v>
      </c>
      <c r="N29" s="885">
        <v>29</v>
      </c>
      <c r="O29" s="881" t="s">
        <v>4879</v>
      </c>
      <c r="P29" s="897" t="s">
        <v>4928</v>
      </c>
      <c r="Q29" s="886">
        <f t="shared" si="0"/>
        <v>2</v>
      </c>
      <c r="R29" s="942">
        <f t="shared" si="0"/>
        <v>66.239999999999995</v>
      </c>
      <c r="S29" s="886">
        <f t="shared" si="1"/>
        <v>2</v>
      </c>
      <c r="T29" s="942">
        <f t="shared" si="2"/>
        <v>66.239999999999995</v>
      </c>
      <c r="U29" s="949">
        <v>58</v>
      </c>
      <c r="V29" s="894">
        <v>52</v>
      </c>
      <c r="W29" s="894">
        <v>-6</v>
      </c>
      <c r="X29" s="947">
        <v>0.89655172413793105</v>
      </c>
      <c r="Y29" s="945"/>
    </row>
    <row r="30" spans="1:25" ht="14.4" customHeight="1" x14ac:dyDescent="0.3">
      <c r="A30" s="910" t="s">
        <v>4929</v>
      </c>
      <c r="B30" s="894"/>
      <c r="C30" s="895"/>
      <c r="D30" s="896"/>
      <c r="E30" s="898"/>
      <c r="F30" s="882"/>
      <c r="G30" s="883"/>
      <c r="H30" s="878">
        <v>1</v>
      </c>
      <c r="I30" s="879">
        <v>16.940000000000001</v>
      </c>
      <c r="J30" s="880">
        <v>15</v>
      </c>
      <c r="K30" s="884">
        <v>16.940000000000001</v>
      </c>
      <c r="L30" s="881">
        <v>5</v>
      </c>
      <c r="M30" s="881">
        <v>72</v>
      </c>
      <c r="N30" s="885">
        <v>24</v>
      </c>
      <c r="O30" s="881" t="s">
        <v>4879</v>
      </c>
      <c r="P30" s="897" t="s">
        <v>4930</v>
      </c>
      <c r="Q30" s="886">
        <f t="shared" si="0"/>
        <v>1</v>
      </c>
      <c r="R30" s="942">
        <f t="shared" si="0"/>
        <v>16.940000000000001</v>
      </c>
      <c r="S30" s="886">
        <f t="shared" si="1"/>
        <v>1</v>
      </c>
      <c r="T30" s="942">
        <f t="shared" si="2"/>
        <v>16.940000000000001</v>
      </c>
      <c r="U30" s="949">
        <v>24</v>
      </c>
      <c r="V30" s="894">
        <v>15</v>
      </c>
      <c r="W30" s="894">
        <v>-9</v>
      </c>
      <c r="X30" s="947">
        <v>0.625</v>
      </c>
      <c r="Y30" s="945"/>
    </row>
    <row r="31" spans="1:25" ht="14.4" customHeight="1" thickBot="1" x14ac:dyDescent="0.35">
      <c r="A31" s="926" t="s">
        <v>4931</v>
      </c>
      <c r="B31" s="927"/>
      <c r="C31" s="928"/>
      <c r="D31" s="929"/>
      <c r="E31" s="930"/>
      <c r="F31" s="931"/>
      <c r="G31" s="932"/>
      <c r="H31" s="933">
        <v>1</v>
      </c>
      <c r="I31" s="934">
        <v>4.68</v>
      </c>
      <c r="J31" s="935">
        <v>4</v>
      </c>
      <c r="K31" s="936">
        <v>2.2599999999999998</v>
      </c>
      <c r="L31" s="937">
        <v>4</v>
      </c>
      <c r="M31" s="937">
        <v>39</v>
      </c>
      <c r="N31" s="938">
        <v>13</v>
      </c>
      <c r="O31" s="937" t="s">
        <v>4879</v>
      </c>
      <c r="P31" s="939" t="s">
        <v>4932</v>
      </c>
      <c r="Q31" s="940">
        <f t="shared" si="0"/>
        <v>1</v>
      </c>
      <c r="R31" s="944">
        <f t="shared" si="0"/>
        <v>4.68</v>
      </c>
      <c r="S31" s="940">
        <f t="shared" si="1"/>
        <v>1</v>
      </c>
      <c r="T31" s="944">
        <f t="shared" si="2"/>
        <v>4.68</v>
      </c>
      <c r="U31" s="954">
        <v>13</v>
      </c>
      <c r="V31" s="927">
        <v>4</v>
      </c>
      <c r="W31" s="927">
        <v>-9</v>
      </c>
      <c r="X31" s="955">
        <v>0.30769230769230771</v>
      </c>
      <c r="Y31" s="95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2:Q1048576">
    <cfRule type="cellIs" dxfId="13" priority="10" stopIfTrue="1" operator="lessThan">
      <formula>0</formula>
    </cfRule>
  </conditionalFormatting>
  <conditionalFormatting sqref="W32:W1048576">
    <cfRule type="cellIs" dxfId="12" priority="9" stopIfTrue="1" operator="greaterThan">
      <formula>0</formula>
    </cfRule>
  </conditionalFormatting>
  <conditionalFormatting sqref="X32:X1048576">
    <cfRule type="cellIs" dxfId="11" priority="8" stopIfTrue="1" operator="greaterThan">
      <formula>1</formula>
    </cfRule>
  </conditionalFormatting>
  <conditionalFormatting sqref="X32:X1048576">
    <cfRule type="cellIs" dxfId="10" priority="5" stopIfTrue="1" operator="greaterThan">
      <formula>1</formula>
    </cfRule>
  </conditionalFormatting>
  <conditionalFormatting sqref="W32:W1048576">
    <cfRule type="cellIs" dxfId="9" priority="6" stopIfTrue="1" operator="greaterThan">
      <formula>0</formula>
    </cfRule>
  </conditionalFormatting>
  <conditionalFormatting sqref="Q32:Q1048576">
    <cfRule type="cellIs" dxfId="8" priority="7" stopIfTrue="1" operator="lessThan">
      <formula>0</formula>
    </cfRule>
  </conditionalFormatting>
  <conditionalFormatting sqref="Q5:Q31">
    <cfRule type="cellIs" dxfId="7" priority="4" stopIfTrue="1" operator="lessThan">
      <formula>0</formula>
    </cfRule>
  </conditionalFormatting>
  <conditionalFormatting sqref="X5:X31">
    <cfRule type="cellIs" dxfId="6" priority="2" stopIfTrue="1" operator="greaterThan">
      <formula>1</formula>
    </cfRule>
  </conditionalFormatting>
  <conditionalFormatting sqref="W5:W31">
    <cfRule type="cellIs" dxfId="5" priority="3" stopIfTrue="1" operator="greaterThan">
      <formula>0</formula>
    </cfRule>
  </conditionalFormatting>
  <conditionalFormatting sqref="S5:S3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0" t="s">
        <v>158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1758664</v>
      </c>
      <c r="C3" s="344">
        <f t="shared" ref="C3:L3" si="0">SUBTOTAL(9,C6:C1048576)</f>
        <v>5.2981557951275402</v>
      </c>
      <c r="D3" s="344">
        <f t="shared" si="0"/>
        <v>2335817</v>
      </c>
      <c r="E3" s="344">
        <f t="shared" si="0"/>
        <v>9</v>
      </c>
      <c r="F3" s="344">
        <f t="shared" si="0"/>
        <v>2594094</v>
      </c>
      <c r="G3" s="347">
        <f>IF(D3&lt;&gt;0,F3/D3,"")</f>
        <v>1.1105724463859969</v>
      </c>
      <c r="H3" s="343">
        <f t="shared" si="0"/>
        <v>43011.139999999992</v>
      </c>
      <c r="I3" s="344">
        <f t="shared" si="0"/>
        <v>0.26034731556224</v>
      </c>
      <c r="J3" s="344">
        <f t="shared" si="0"/>
        <v>161528.60999999999</v>
      </c>
      <c r="K3" s="344">
        <f t="shared" si="0"/>
        <v>1</v>
      </c>
      <c r="L3" s="344">
        <f t="shared" si="0"/>
        <v>50153.1</v>
      </c>
      <c r="M3" s="345">
        <f>IF(J3&lt;&gt;0,L3/J3,"")</f>
        <v>0.3104905069139145</v>
      </c>
    </row>
    <row r="4" spans="1:13" ht="14.4" customHeight="1" x14ac:dyDescent="0.3">
      <c r="A4" s="683" t="s">
        <v>118</v>
      </c>
      <c r="B4" s="615" t="s">
        <v>123</v>
      </c>
      <c r="C4" s="616"/>
      <c r="D4" s="616"/>
      <c r="E4" s="616"/>
      <c r="F4" s="616"/>
      <c r="G4" s="618"/>
      <c r="H4" s="615" t="s">
        <v>124</v>
      </c>
      <c r="I4" s="616"/>
      <c r="J4" s="616"/>
      <c r="K4" s="616"/>
      <c r="L4" s="616"/>
      <c r="M4" s="618"/>
    </row>
    <row r="5" spans="1:13" s="330" customFormat="1" ht="14.4" customHeight="1" thickBot="1" x14ac:dyDescent="0.35">
      <c r="A5" s="957"/>
      <c r="B5" s="958">
        <v>2015</v>
      </c>
      <c r="C5" s="959"/>
      <c r="D5" s="959">
        <v>2016</v>
      </c>
      <c r="E5" s="959"/>
      <c r="F5" s="959">
        <v>2017</v>
      </c>
      <c r="G5" s="872" t="s">
        <v>2</v>
      </c>
      <c r="H5" s="958">
        <v>2015</v>
      </c>
      <c r="I5" s="959"/>
      <c r="J5" s="959">
        <v>2016</v>
      </c>
      <c r="K5" s="959"/>
      <c r="L5" s="959">
        <v>2017</v>
      </c>
      <c r="M5" s="872" t="s">
        <v>2</v>
      </c>
    </row>
    <row r="6" spans="1:13" ht="14.4" customHeight="1" x14ac:dyDescent="0.3">
      <c r="A6" s="827" t="s">
        <v>4267</v>
      </c>
      <c r="B6" s="854">
        <v>1262</v>
      </c>
      <c r="C6" s="813">
        <v>0.41871267418712677</v>
      </c>
      <c r="D6" s="854">
        <v>3014</v>
      </c>
      <c r="E6" s="813">
        <v>1</v>
      </c>
      <c r="F6" s="854"/>
      <c r="G6" s="818"/>
      <c r="H6" s="854"/>
      <c r="I6" s="813"/>
      <c r="J6" s="854"/>
      <c r="K6" s="813"/>
      <c r="L6" s="854"/>
      <c r="M6" s="231"/>
    </row>
    <row r="7" spans="1:13" ht="14.4" customHeight="1" x14ac:dyDescent="0.3">
      <c r="A7" s="764" t="s">
        <v>4934</v>
      </c>
      <c r="B7" s="856">
        <v>2252</v>
      </c>
      <c r="C7" s="738"/>
      <c r="D7" s="856"/>
      <c r="E7" s="738"/>
      <c r="F7" s="856"/>
      <c r="G7" s="754"/>
      <c r="H7" s="856">
        <v>957.6</v>
      </c>
      <c r="I7" s="738"/>
      <c r="J7" s="856"/>
      <c r="K7" s="738"/>
      <c r="L7" s="856"/>
      <c r="M7" s="777"/>
    </row>
    <row r="8" spans="1:13" ht="14.4" customHeight="1" x14ac:dyDescent="0.3">
      <c r="A8" s="764" t="s">
        <v>4276</v>
      </c>
      <c r="B8" s="856">
        <v>157143</v>
      </c>
      <c r="C8" s="738">
        <v>0.81195326991738015</v>
      </c>
      <c r="D8" s="856">
        <v>193537</v>
      </c>
      <c r="E8" s="738">
        <v>1</v>
      </c>
      <c r="F8" s="856">
        <v>308002</v>
      </c>
      <c r="G8" s="754">
        <v>1.5914372962275947</v>
      </c>
      <c r="H8" s="856"/>
      <c r="I8" s="738"/>
      <c r="J8" s="856"/>
      <c r="K8" s="738"/>
      <c r="L8" s="856"/>
      <c r="M8" s="777"/>
    </row>
    <row r="9" spans="1:13" ht="14.4" customHeight="1" x14ac:dyDescent="0.3">
      <c r="A9" s="764" t="s">
        <v>4935</v>
      </c>
      <c r="B9" s="856">
        <v>855920</v>
      </c>
      <c r="C9" s="738">
        <v>0.73321186235230529</v>
      </c>
      <c r="D9" s="856">
        <v>1167357</v>
      </c>
      <c r="E9" s="738">
        <v>1</v>
      </c>
      <c r="F9" s="856">
        <v>1337836</v>
      </c>
      <c r="G9" s="754">
        <v>1.1460384441092142</v>
      </c>
      <c r="H9" s="856"/>
      <c r="I9" s="738"/>
      <c r="J9" s="856"/>
      <c r="K9" s="738"/>
      <c r="L9" s="856"/>
      <c r="M9" s="777"/>
    </row>
    <row r="10" spans="1:13" ht="14.4" customHeight="1" x14ac:dyDescent="0.3">
      <c r="A10" s="764" t="s">
        <v>4936</v>
      </c>
      <c r="B10" s="856">
        <v>281954</v>
      </c>
      <c r="C10" s="738">
        <v>0.72700035066729929</v>
      </c>
      <c r="D10" s="856">
        <v>387832</v>
      </c>
      <c r="E10" s="738">
        <v>1</v>
      </c>
      <c r="F10" s="856">
        <v>398573</v>
      </c>
      <c r="G10" s="754">
        <v>1.0276949813321232</v>
      </c>
      <c r="H10" s="856">
        <v>42053.539999999994</v>
      </c>
      <c r="I10" s="738">
        <v>0.26034731556224</v>
      </c>
      <c r="J10" s="856">
        <v>161528.60999999999</v>
      </c>
      <c r="K10" s="738">
        <v>1</v>
      </c>
      <c r="L10" s="856">
        <v>50153.1</v>
      </c>
      <c r="M10" s="777">
        <v>0.3104905069139145</v>
      </c>
    </row>
    <row r="11" spans="1:13" ht="14.4" customHeight="1" x14ac:dyDescent="0.3">
      <c r="A11" s="764" t="s">
        <v>4937</v>
      </c>
      <c r="B11" s="856">
        <v>139178</v>
      </c>
      <c r="C11" s="738">
        <v>1.1554068638031514</v>
      </c>
      <c r="D11" s="856">
        <v>120458</v>
      </c>
      <c r="E11" s="738">
        <v>1</v>
      </c>
      <c r="F11" s="856">
        <v>172306</v>
      </c>
      <c r="G11" s="754">
        <v>1.4304238821830015</v>
      </c>
      <c r="H11" s="856"/>
      <c r="I11" s="738"/>
      <c r="J11" s="856"/>
      <c r="K11" s="738"/>
      <c r="L11" s="856"/>
      <c r="M11" s="777"/>
    </row>
    <row r="12" spans="1:13" ht="14.4" customHeight="1" x14ac:dyDescent="0.3">
      <c r="A12" s="764" t="s">
        <v>4938</v>
      </c>
      <c r="B12" s="856">
        <v>30142</v>
      </c>
      <c r="C12" s="738">
        <v>0.32759482664927725</v>
      </c>
      <c r="D12" s="856">
        <v>92010</v>
      </c>
      <c r="E12" s="738">
        <v>1</v>
      </c>
      <c r="F12" s="856">
        <v>56310</v>
      </c>
      <c r="G12" s="754">
        <v>0.6119986957939354</v>
      </c>
      <c r="H12" s="856"/>
      <c r="I12" s="738"/>
      <c r="J12" s="856"/>
      <c r="K12" s="738"/>
      <c r="L12" s="856"/>
      <c r="M12" s="777"/>
    </row>
    <row r="13" spans="1:13" ht="14.4" customHeight="1" x14ac:dyDescent="0.3">
      <c r="A13" s="764" t="s">
        <v>4939</v>
      </c>
      <c r="B13" s="856">
        <v>285975</v>
      </c>
      <c r="C13" s="738">
        <v>0.90004532092882727</v>
      </c>
      <c r="D13" s="856">
        <v>317734</v>
      </c>
      <c r="E13" s="738">
        <v>1</v>
      </c>
      <c r="F13" s="856">
        <v>271410</v>
      </c>
      <c r="G13" s="754">
        <v>0.8542050897920902</v>
      </c>
      <c r="H13" s="856"/>
      <c r="I13" s="738"/>
      <c r="J13" s="856"/>
      <c r="K13" s="738"/>
      <c r="L13" s="856"/>
      <c r="M13" s="777"/>
    </row>
    <row r="14" spans="1:13" ht="14.4" customHeight="1" x14ac:dyDescent="0.3">
      <c r="A14" s="764" t="s">
        <v>4940</v>
      </c>
      <c r="B14" s="856">
        <v>4838</v>
      </c>
      <c r="C14" s="738">
        <v>0.22423062662217277</v>
      </c>
      <c r="D14" s="856">
        <v>21576</v>
      </c>
      <c r="E14" s="738">
        <v>1</v>
      </c>
      <c r="F14" s="856">
        <v>49657</v>
      </c>
      <c r="G14" s="754">
        <v>2.3014923989618095</v>
      </c>
      <c r="H14" s="856"/>
      <c r="I14" s="738"/>
      <c r="J14" s="856"/>
      <c r="K14" s="738"/>
      <c r="L14" s="856"/>
      <c r="M14" s="777"/>
    </row>
    <row r="15" spans="1:13" ht="14.4" customHeight="1" thickBot="1" x14ac:dyDescent="0.35">
      <c r="A15" s="860" t="s">
        <v>4941</v>
      </c>
      <c r="B15" s="858"/>
      <c r="C15" s="744"/>
      <c r="D15" s="858">
        <v>32299</v>
      </c>
      <c r="E15" s="744">
        <v>1</v>
      </c>
      <c r="F15" s="858"/>
      <c r="G15" s="755"/>
      <c r="H15" s="858"/>
      <c r="I15" s="744"/>
      <c r="J15" s="858"/>
      <c r="K15" s="744"/>
      <c r="L15" s="858"/>
      <c r="M15" s="77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3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0" t="s">
        <v>5575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22438.240000000002</v>
      </c>
      <c r="G3" s="211">
        <f t="shared" si="0"/>
        <v>1801675.1400000001</v>
      </c>
      <c r="H3" s="212"/>
      <c r="I3" s="212"/>
      <c r="J3" s="207">
        <f t="shared" si="0"/>
        <v>28886.229999999996</v>
      </c>
      <c r="K3" s="211">
        <f t="shared" si="0"/>
        <v>2497345.6100000003</v>
      </c>
      <c r="L3" s="212"/>
      <c r="M3" s="212"/>
      <c r="N3" s="207">
        <f t="shared" si="0"/>
        <v>31234.94</v>
      </c>
      <c r="O3" s="211">
        <f t="shared" si="0"/>
        <v>2644247.0999999996</v>
      </c>
      <c r="P3" s="177">
        <f>IF(K3=0,"",O3/K3)</f>
        <v>1.0588230517281103</v>
      </c>
      <c r="Q3" s="209">
        <f>IF(N3=0,"",O3/N3)</f>
        <v>84.656704959253958</v>
      </c>
    </row>
    <row r="4" spans="1:17" ht="14.4" customHeight="1" x14ac:dyDescent="0.3">
      <c r="A4" s="623" t="s">
        <v>74</v>
      </c>
      <c r="B4" s="621" t="s">
        <v>119</v>
      </c>
      <c r="C4" s="623" t="s">
        <v>120</v>
      </c>
      <c r="D4" s="632" t="s">
        <v>90</v>
      </c>
      <c r="E4" s="624" t="s">
        <v>11</v>
      </c>
      <c r="F4" s="630">
        <v>2015</v>
      </c>
      <c r="G4" s="631"/>
      <c r="H4" s="210"/>
      <c r="I4" s="210"/>
      <c r="J4" s="630">
        <v>2016</v>
      </c>
      <c r="K4" s="631"/>
      <c r="L4" s="210"/>
      <c r="M4" s="210"/>
      <c r="N4" s="630">
        <v>2017</v>
      </c>
      <c r="O4" s="631"/>
      <c r="P4" s="633" t="s">
        <v>2</v>
      </c>
      <c r="Q4" s="622" t="s">
        <v>122</v>
      </c>
    </row>
    <row r="5" spans="1:17" ht="14.4" customHeight="1" thickBot="1" x14ac:dyDescent="0.35">
      <c r="A5" s="863"/>
      <c r="B5" s="861"/>
      <c r="C5" s="863"/>
      <c r="D5" s="873"/>
      <c r="E5" s="865"/>
      <c r="F5" s="874" t="s">
        <v>91</v>
      </c>
      <c r="G5" s="875" t="s">
        <v>14</v>
      </c>
      <c r="H5" s="876"/>
      <c r="I5" s="876"/>
      <c r="J5" s="874" t="s">
        <v>91</v>
      </c>
      <c r="K5" s="875" t="s">
        <v>14</v>
      </c>
      <c r="L5" s="876"/>
      <c r="M5" s="876"/>
      <c r="N5" s="874" t="s">
        <v>91</v>
      </c>
      <c r="O5" s="875" t="s">
        <v>14</v>
      </c>
      <c r="P5" s="877"/>
      <c r="Q5" s="870"/>
    </row>
    <row r="6" spans="1:17" ht="14.4" customHeight="1" x14ac:dyDescent="0.3">
      <c r="A6" s="812" t="s">
        <v>4860</v>
      </c>
      <c r="B6" s="813" t="s">
        <v>4942</v>
      </c>
      <c r="C6" s="813" t="s">
        <v>4144</v>
      </c>
      <c r="D6" s="813" t="s">
        <v>4943</v>
      </c>
      <c r="E6" s="813" t="s">
        <v>4944</v>
      </c>
      <c r="F6" s="225">
        <v>2</v>
      </c>
      <c r="G6" s="225">
        <v>926</v>
      </c>
      <c r="H6" s="225">
        <v>0.46767676767676769</v>
      </c>
      <c r="I6" s="225">
        <v>463</v>
      </c>
      <c r="J6" s="225">
        <v>4</v>
      </c>
      <c r="K6" s="225">
        <v>1980</v>
      </c>
      <c r="L6" s="225">
        <v>1</v>
      </c>
      <c r="M6" s="225">
        <v>495</v>
      </c>
      <c r="N6" s="225"/>
      <c r="O6" s="225"/>
      <c r="P6" s="818"/>
      <c r="Q6" s="826"/>
    </row>
    <row r="7" spans="1:17" ht="14.4" customHeight="1" x14ac:dyDescent="0.3">
      <c r="A7" s="737" t="s">
        <v>4860</v>
      </c>
      <c r="B7" s="738" t="s">
        <v>4942</v>
      </c>
      <c r="C7" s="738" t="s">
        <v>4144</v>
      </c>
      <c r="D7" s="738" t="s">
        <v>4945</v>
      </c>
      <c r="E7" s="738" t="s">
        <v>4946</v>
      </c>
      <c r="F7" s="741"/>
      <c r="G7" s="741"/>
      <c r="H7" s="741"/>
      <c r="I7" s="741"/>
      <c r="J7" s="741">
        <v>8</v>
      </c>
      <c r="K7" s="741">
        <v>680</v>
      </c>
      <c r="L7" s="741">
        <v>1</v>
      </c>
      <c r="M7" s="741">
        <v>85</v>
      </c>
      <c r="N7" s="741"/>
      <c r="O7" s="741"/>
      <c r="P7" s="754"/>
      <c r="Q7" s="742"/>
    </row>
    <row r="8" spans="1:17" ht="14.4" customHeight="1" x14ac:dyDescent="0.3">
      <c r="A8" s="737" t="s">
        <v>4860</v>
      </c>
      <c r="B8" s="738" t="s">
        <v>4942</v>
      </c>
      <c r="C8" s="738" t="s">
        <v>4144</v>
      </c>
      <c r="D8" s="738" t="s">
        <v>4947</v>
      </c>
      <c r="E8" s="738" t="s">
        <v>4948</v>
      </c>
      <c r="F8" s="741">
        <v>1</v>
      </c>
      <c r="G8" s="741">
        <v>166</v>
      </c>
      <c r="H8" s="741">
        <v>0.93258426966292129</v>
      </c>
      <c r="I8" s="741">
        <v>166</v>
      </c>
      <c r="J8" s="741">
        <v>1</v>
      </c>
      <c r="K8" s="741">
        <v>178</v>
      </c>
      <c r="L8" s="741">
        <v>1</v>
      </c>
      <c r="M8" s="741">
        <v>178</v>
      </c>
      <c r="N8" s="741"/>
      <c r="O8" s="741"/>
      <c r="P8" s="754"/>
      <c r="Q8" s="742"/>
    </row>
    <row r="9" spans="1:17" ht="14.4" customHeight="1" x14ac:dyDescent="0.3">
      <c r="A9" s="737" t="s">
        <v>4860</v>
      </c>
      <c r="B9" s="738" t="s">
        <v>4942</v>
      </c>
      <c r="C9" s="738" t="s">
        <v>4144</v>
      </c>
      <c r="D9" s="738" t="s">
        <v>4949</v>
      </c>
      <c r="E9" s="738" t="s">
        <v>4950</v>
      </c>
      <c r="F9" s="741">
        <v>1</v>
      </c>
      <c r="G9" s="741">
        <v>170</v>
      </c>
      <c r="H9" s="741">
        <v>0.96590909090909094</v>
      </c>
      <c r="I9" s="741">
        <v>170</v>
      </c>
      <c r="J9" s="741">
        <v>1</v>
      </c>
      <c r="K9" s="741">
        <v>176</v>
      </c>
      <c r="L9" s="741">
        <v>1</v>
      </c>
      <c r="M9" s="741">
        <v>176</v>
      </c>
      <c r="N9" s="741"/>
      <c r="O9" s="741"/>
      <c r="P9" s="754"/>
      <c r="Q9" s="742"/>
    </row>
    <row r="10" spans="1:17" ht="14.4" customHeight="1" x14ac:dyDescent="0.3">
      <c r="A10" s="737" t="s">
        <v>4951</v>
      </c>
      <c r="B10" s="738" t="s">
        <v>4952</v>
      </c>
      <c r="C10" s="738" t="s">
        <v>4636</v>
      </c>
      <c r="D10" s="738" t="s">
        <v>4953</v>
      </c>
      <c r="E10" s="738" t="s">
        <v>4954</v>
      </c>
      <c r="F10" s="741">
        <v>180</v>
      </c>
      <c r="G10" s="741">
        <v>957.6</v>
      </c>
      <c r="H10" s="741"/>
      <c r="I10" s="741">
        <v>5.32</v>
      </c>
      <c r="J10" s="741"/>
      <c r="K10" s="741"/>
      <c r="L10" s="741"/>
      <c r="M10" s="741"/>
      <c r="N10" s="741"/>
      <c r="O10" s="741"/>
      <c r="P10" s="754"/>
      <c r="Q10" s="742"/>
    </row>
    <row r="11" spans="1:17" ht="14.4" customHeight="1" x14ac:dyDescent="0.3">
      <c r="A11" s="737" t="s">
        <v>4951</v>
      </c>
      <c r="B11" s="738" t="s">
        <v>4952</v>
      </c>
      <c r="C11" s="738" t="s">
        <v>4144</v>
      </c>
      <c r="D11" s="738" t="s">
        <v>4955</v>
      </c>
      <c r="E11" s="738" t="s">
        <v>4956</v>
      </c>
      <c r="F11" s="741">
        <v>1</v>
      </c>
      <c r="G11" s="741">
        <v>1762</v>
      </c>
      <c r="H11" s="741"/>
      <c r="I11" s="741">
        <v>1762</v>
      </c>
      <c r="J11" s="741"/>
      <c r="K11" s="741"/>
      <c r="L11" s="741"/>
      <c r="M11" s="741"/>
      <c r="N11" s="741"/>
      <c r="O11" s="741"/>
      <c r="P11" s="754"/>
      <c r="Q11" s="742"/>
    </row>
    <row r="12" spans="1:17" ht="14.4" customHeight="1" x14ac:dyDescent="0.3">
      <c r="A12" s="737" t="s">
        <v>4951</v>
      </c>
      <c r="B12" s="738" t="s">
        <v>4952</v>
      </c>
      <c r="C12" s="738" t="s">
        <v>4144</v>
      </c>
      <c r="D12" s="738" t="s">
        <v>4957</v>
      </c>
      <c r="E12" s="738" t="s">
        <v>4958</v>
      </c>
      <c r="F12" s="741">
        <v>1</v>
      </c>
      <c r="G12" s="741">
        <v>490</v>
      </c>
      <c r="H12" s="741"/>
      <c r="I12" s="741">
        <v>490</v>
      </c>
      <c r="J12" s="741"/>
      <c r="K12" s="741"/>
      <c r="L12" s="741"/>
      <c r="M12" s="741"/>
      <c r="N12" s="741"/>
      <c r="O12" s="741"/>
      <c r="P12" s="754"/>
      <c r="Q12" s="742"/>
    </row>
    <row r="13" spans="1:17" ht="14.4" customHeight="1" x14ac:dyDescent="0.3">
      <c r="A13" s="737" t="s">
        <v>4870</v>
      </c>
      <c r="B13" s="738" t="s">
        <v>4959</v>
      </c>
      <c r="C13" s="738" t="s">
        <v>4144</v>
      </c>
      <c r="D13" s="738" t="s">
        <v>4960</v>
      </c>
      <c r="E13" s="738" t="s">
        <v>4961</v>
      </c>
      <c r="F13" s="741">
        <v>1</v>
      </c>
      <c r="G13" s="741">
        <v>303</v>
      </c>
      <c r="H13" s="741"/>
      <c r="I13" s="741">
        <v>303</v>
      </c>
      <c r="J13" s="741"/>
      <c r="K13" s="741"/>
      <c r="L13" s="741"/>
      <c r="M13" s="741"/>
      <c r="N13" s="741"/>
      <c r="O13" s="741"/>
      <c r="P13" s="754"/>
      <c r="Q13" s="742"/>
    </row>
    <row r="14" spans="1:17" ht="14.4" customHeight="1" x14ac:dyDescent="0.3">
      <c r="A14" s="737" t="s">
        <v>4870</v>
      </c>
      <c r="B14" s="738" t="s">
        <v>4959</v>
      </c>
      <c r="C14" s="738" t="s">
        <v>4144</v>
      </c>
      <c r="D14" s="738" t="s">
        <v>4962</v>
      </c>
      <c r="E14" s="738" t="s">
        <v>4963</v>
      </c>
      <c r="F14" s="741"/>
      <c r="G14" s="741"/>
      <c r="H14" s="741"/>
      <c r="I14" s="741"/>
      <c r="J14" s="741"/>
      <c r="K14" s="741"/>
      <c r="L14" s="741"/>
      <c r="M14" s="741"/>
      <c r="N14" s="741">
        <v>1</v>
      </c>
      <c r="O14" s="741">
        <v>23</v>
      </c>
      <c r="P14" s="754"/>
      <c r="Q14" s="742">
        <v>23</v>
      </c>
    </row>
    <row r="15" spans="1:17" ht="14.4" customHeight="1" x14ac:dyDescent="0.3">
      <c r="A15" s="737" t="s">
        <v>4870</v>
      </c>
      <c r="B15" s="738" t="s">
        <v>4959</v>
      </c>
      <c r="C15" s="738" t="s">
        <v>4144</v>
      </c>
      <c r="D15" s="738" t="s">
        <v>4964</v>
      </c>
      <c r="E15" s="738" t="s">
        <v>4965</v>
      </c>
      <c r="F15" s="741"/>
      <c r="G15" s="741"/>
      <c r="H15" s="741"/>
      <c r="I15" s="741"/>
      <c r="J15" s="741"/>
      <c r="K15" s="741"/>
      <c r="L15" s="741"/>
      <c r="M15" s="741"/>
      <c r="N15" s="741">
        <v>2</v>
      </c>
      <c r="O15" s="741">
        <v>2570</v>
      </c>
      <c r="P15" s="754"/>
      <c r="Q15" s="742">
        <v>1285</v>
      </c>
    </row>
    <row r="16" spans="1:17" ht="14.4" customHeight="1" x14ac:dyDescent="0.3">
      <c r="A16" s="737" t="s">
        <v>4870</v>
      </c>
      <c r="B16" s="738" t="s">
        <v>4959</v>
      </c>
      <c r="C16" s="738" t="s">
        <v>4144</v>
      </c>
      <c r="D16" s="738" t="s">
        <v>4966</v>
      </c>
      <c r="E16" s="738" t="s">
        <v>4967</v>
      </c>
      <c r="F16" s="741">
        <v>1</v>
      </c>
      <c r="G16" s="741">
        <v>9864</v>
      </c>
      <c r="H16" s="741"/>
      <c r="I16" s="741">
        <v>9864</v>
      </c>
      <c r="J16" s="741"/>
      <c r="K16" s="741"/>
      <c r="L16" s="741"/>
      <c r="M16" s="741"/>
      <c r="N16" s="741"/>
      <c r="O16" s="741"/>
      <c r="P16" s="754"/>
      <c r="Q16" s="742"/>
    </row>
    <row r="17" spans="1:17" ht="14.4" customHeight="1" x14ac:dyDescent="0.3">
      <c r="A17" s="737" t="s">
        <v>4870</v>
      </c>
      <c r="B17" s="738" t="s">
        <v>4959</v>
      </c>
      <c r="C17" s="738" t="s">
        <v>4144</v>
      </c>
      <c r="D17" s="738" t="s">
        <v>4968</v>
      </c>
      <c r="E17" s="738" t="s">
        <v>4969</v>
      </c>
      <c r="F17" s="741"/>
      <c r="G17" s="741"/>
      <c r="H17" s="741"/>
      <c r="I17" s="741"/>
      <c r="J17" s="741"/>
      <c r="K17" s="741"/>
      <c r="L17" s="741"/>
      <c r="M17" s="741"/>
      <c r="N17" s="741">
        <v>6</v>
      </c>
      <c r="O17" s="741">
        <v>6072</v>
      </c>
      <c r="P17" s="754"/>
      <c r="Q17" s="742">
        <v>1012</v>
      </c>
    </row>
    <row r="18" spans="1:17" ht="14.4" customHeight="1" x14ac:dyDescent="0.3">
      <c r="A18" s="737" t="s">
        <v>4870</v>
      </c>
      <c r="B18" s="738" t="s">
        <v>4959</v>
      </c>
      <c r="C18" s="738" t="s">
        <v>4144</v>
      </c>
      <c r="D18" s="738" t="s">
        <v>4970</v>
      </c>
      <c r="E18" s="738" t="s">
        <v>4971</v>
      </c>
      <c r="F18" s="741"/>
      <c r="G18" s="741"/>
      <c r="H18" s="741"/>
      <c r="I18" s="741"/>
      <c r="J18" s="741"/>
      <c r="K18" s="741"/>
      <c r="L18" s="741"/>
      <c r="M18" s="741"/>
      <c r="N18" s="741">
        <v>9</v>
      </c>
      <c r="O18" s="741">
        <v>20673</v>
      </c>
      <c r="P18" s="754"/>
      <c r="Q18" s="742">
        <v>2297</v>
      </c>
    </row>
    <row r="19" spans="1:17" ht="14.4" customHeight="1" x14ac:dyDescent="0.3">
      <c r="A19" s="737" t="s">
        <v>4870</v>
      </c>
      <c r="B19" s="738" t="s">
        <v>4959</v>
      </c>
      <c r="C19" s="738" t="s">
        <v>4144</v>
      </c>
      <c r="D19" s="738" t="s">
        <v>4972</v>
      </c>
      <c r="E19" s="738" t="s">
        <v>4973</v>
      </c>
      <c r="F19" s="741"/>
      <c r="G19" s="741"/>
      <c r="H19" s="741"/>
      <c r="I19" s="741"/>
      <c r="J19" s="741"/>
      <c r="K19" s="741"/>
      <c r="L19" s="741"/>
      <c r="M19" s="741"/>
      <c r="N19" s="741">
        <v>3</v>
      </c>
      <c r="O19" s="741">
        <v>1122</v>
      </c>
      <c r="P19" s="754"/>
      <c r="Q19" s="742">
        <v>374</v>
      </c>
    </row>
    <row r="20" spans="1:17" ht="14.4" customHeight="1" x14ac:dyDescent="0.3">
      <c r="A20" s="737" t="s">
        <v>4870</v>
      </c>
      <c r="B20" s="738" t="s">
        <v>4974</v>
      </c>
      <c r="C20" s="738" t="s">
        <v>4144</v>
      </c>
      <c r="D20" s="738" t="s">
        <v>4975</v>
      </c>
      <c r="E20" s="738" t="s">
        <v>4976</v>
      </c>
      <c r="F20" s="741">
        <v>1</v>
      </c>
      <c r="G20" s="741">
        <v>219</v>
      </c>
      <c r="H20" s="741"/>
      <c r="I20" s="741">
        <v>219</v>
      </c>
      <c r="J20" s="741"/>
      <c r="K20" s="741"/>
      <c r="L20" s="741"/>
      <c r="M20" s="741"/>
      <c r="N20" s="741"/>
      <c r="O20" s="741"/>
      <c r="P20" s="754"/>
      <c r="Q20" s="742"/>
    </row>
    <row r="21" spans="1:17" ht="14.4" customHeight="1" x14ac:dyDescent="0.3">
      <c r="A21" s="737" t="s">
        <v>4870</v>
      </c>
      <c r="B21" s="738" t="s">
        <v>4974</v>
      </c>
      <c r="C21" s="738" t="s">
        <v>4144</v>
      </c>
      <c r="D21" s="738" t="s">
        <v>4977</v>
      </c>
      <c r="E21" s="738" t="s">
        <v>4978</v>
      </c>
      <c r="F21" s="741">
        <v>1</v>
      </c>
      <c r="G21" s="741">
        <v>503</v>
      </c>
      <c r="H21" s="741"/>
      <c r="I21" s="741">
        <v>503</v>
      </c>
      <c r="J21" s="741"/>
      <c r="K21" s="741"/>
      <c r="L21" s="741"/>
      <c r="M21" s="741"/>
      <c r="N21" s="741">
        <v>1</v>
      </c>
      <c r="O21" s="741">
        <v>508</v>
      </c>
      <c r="P21" s="754"/>
      <c r="Q21" s="742">
        <v>508</v>
      </c>
    </row>
    <row r="22" spans="1:17" ht="14.4" customHeight="1" x14ac:dyDescent="0.3">
      <c r="A22" s="737" t="s">
        <v>4870</v>
      </c>
      <c r="B22" s="738" t="s">
        <v>4974</v>
      </c>
      <c r="C22" s="738" t="s">
        <v>4144</v>
      </c>
      <c r="D22" s="738" t="s">
        <v>4979</v>
      </c>
      <c r="E22" s="738" t="s">
        <v>4980</v>
      </c>
      <c r="F22" s="741">
        <v>90</v>
      </c>
      <c r="G22" s="741">
        <v>31590</v>
      </c>
      <c r="H22" s="741">
        <v>0.37182203389830509</v>
      </c>
      <c r="I22" s="741">
        <v>351</v>
      </c>
      <c r="J22" s="741">
        <v>240</v>
      </c>
      <c r="K22" s="741">
        <v>84960</v>
      </c>
      <c r="L22" s="741">
        <v>1</v>
      </c>
      <c r="M22" s="741">
        <v>354</v>
      </c>
      <c r="N22" s="741">
        <v>233</v>
      </c>
      <c r="O22" s="741">
        <v>82482</v>
      </c>
      <c r="P22" s="754">
        <v>0.97083333333333333</v>
      </c>
      <c r="Q22" s="742">
        <v>354</v>
      </c>
    </row>
    <row r="23" spans="1:17" ht="14.4" customHeight="1" x14ac:dyDescent="0.3">
      <c r="A23" s="737" t="s">
        <v>4870</v>
      </c>
      <c r="B23" s="738" t="s">
        <v>4974</v>
      </c>
      <c r="C23" s="738" t="s">
        <v>4144</v>
      </c>
      <c r="D23" s="738" t="s">
        <v>4981</v>
      </c>
      <c r="E23" s="738" t="s">
        <v>4982</v>
      </c>
      <c r="F23" s="741">
        <v>48</v>
      </c>
      <c r="G23" s="741">
        <v>3120</v>
      </c>
      <c r="H23" s="741">
        <v>1.5483870967741935</v>
      </c>
      <c r="I23" s="741">
        <v>65</v>
      </c>
      <c r="J23" s="741">
        <v>31</v>
      </c>
      <c r="K23" s="741">
        <v>2015</v>
      </c>
      <c r="L23" s="741">
        <v>1</v>
      </c>
      <c r="M23" s="741">
        <v>65</v>
      </c>
      <c r="N23" s="741">
        <v>144</v>
      </c>
      <c r="O23" s="741">
        <v>9360</v>
      </c>
      <c r="P23" s="754">
        <v>4.645161290322581</v>
      </c>
      <c r="Q23" s="742">
        <v>65</v>
      </c>
    </row>
    <row r="24" spans="1:17" ht="14.4" customHeight="1" x14ac:dyDescent="0.3">
      <c r="A24" s="737" t="s">
        <v>4870</v>
      </c>
      <c r="B24" s="738" t="s">
        <v>4974</v>
      </c>
      <c r="C24" s="738" t="s">
        <v>4144</v>
      </c>
      <c r="D24" s="738" t="s">
        <v>4983</v>
      </c>
      <c r="E24" s="738" t="s">
        <v>4984</v>
      </c>
      <c r="F24" s="741">
        <v>2</v>
      </c>
      <c r="G24" s="741">
        <v>1182</v>
      </c>
      <c r="H24" s="741"/>
      <c r="I24" s="741">
        <v>591</v>
      </c>
      <c r="J24" s="741"/>
      <c r="K24" s="741"/>
      <c r="L24" s="741"/>
      <c r="M24" s="741"/>
      <c r="N24" s="741"/>
      <c r="O24" s="741"/>
      <c r="P24" s="754"/>
      <c r="Q24" s="742"/>
    </row>
    <row r="25" spans="1:17" ht="14.4" customHeight="1" x14ac:dyDescent="0.3">
      <c r="A25" s="737" t="s">
        <v>4870</v>
      </c>
      <c r="B25" s="738" t="s">
        <v>4974</v>
      </c>
      <c r="C25" s="738" t="s">
        <v>4144</v>
      </c>
      <c r="D25" s="738" t="s">
        <v>4985</v>
      </c>
      <c r="E25" s="738" t="s">
        <v>4986</v>
      </c>
      <c r="F25" s="741">
        <v>2</v>
      </c>
      <c r="G25" s="741">
        <v>1232</v>
      </c>
      <c r="H25" s="741"/>
      <c r="I25" s="741">
        <v>616</v>
      </c>
      <c r="J25" s="741"/>
      <c r="K25" s="741"/>
      <c r="L25" s="741"/>
      <c r="M25" s="741"/>
      <c r="N25" s="741"/>
      <c r="O25" s="741"/>
      <c r="P25" s="754"/>
      <c r="Q25" s="742"/>
    </row>
    <row r="26" spans="1:17" ht="14.4" customHeight="1" x14ac:dyDescent="0.3">
      <c r="A26" s="737" t="s">
        <v>4870</v>
      </c>
      <c r="B26" s="738" t="s">
        <v>4974</v>
      </c>
      <c r="C26" s="738" t="s">
        <v>4144</v>
      </c>
      <c r="D26" s="738" t="s">
        <v>4987</v>
      </c>
      <c r="E26" s="738" t="s">
        <v>4988</v>
      </c>
      <c r="F26" s="741">
        <v>1</v>
      </c>
      <c r="G26" s="741">
        <v>150</v>
      </c>
      <c r="H26" s="741"/>
      <c r="I26" s="741">
        <v>150</v>
      </c>
      <c r="J26" s="741"/>
      <c r="K26" s="741"/>
      <c r="L26" s="741"/>
      <c r="M26" s="741"/>
      <c r="N26" s="741"/>
      <c r="O26" s="741"/>
      <c r="P26" s="754"/>
      <c r="Q26" s="742"/>
    </row>
    <row r="27" spans="1:17" ht="14.4" customHeight="1" x14ac:dyDescent="0.3">
      <c r="A27" s="737" t="s">
        <v>4870</v>
      </c>
      <c r="B27" s="738" t="s">
        <v>4974</v>
      </c>
      <c r="C27" s="738" t="s">
        <v>4144</v>
      </c>
      <c r="D27" s="738" t="s">
        <v>4989</v>
      </c>
      <c r="E27" s="738" t="s">
        <v>4990</v>
      </c>
      <c r="F27" s="741">
        <v>10</v>
      </c>
      <c r="G27" s="741">
        <v>240</v>
      </c>
      <c r="H27" s="741">
        <v>1.4285714285714286</v>
      </c>
      <c r="I27" s="741">
        <v>24</v>
      </c>
      <c r="J27" s="741">
        <v>7</v>
      </c>
      <c r="K27" s="741">
        <v>168</v>
      </c>
      <c r="L27" s="741">
        <v>1</v>
      </c>
      <c r="M27" s="741">
        <v>24</v>
      </c>
      <c r="N27" s="741">
        <v>27</v>
      </c>
      <c r="O27" s="741">
        <v>648</v>
      </c>
      <c r="P27" s="754">
        <v>3.8571428571428572</v>
      </c>
      <c r="Q27" s="742">
        <v>24</v>
      </c>
    </row>
    <row r="28" spans="1:17" ht="14.4" customHeight="1" x14ac:dyDescent="0.3">
      <c r="A28" s="737" t="s">
        <v>4870</v>
      </c>
      <c r="B28" s="738" t="s">
        <v>4974</v>
      </c>
      <c r="C28" s="738" t="s">
        <v>4144</v>
      </c>
      <c r="D28" s="738" t="s">
        <v>4991</v>
      </c>
      <c r="E28" s="738" t="s">
        <v>4992</v>
      </c>
      <c r="F28" s="741">
        <v>21</v>
      </c>
      <c r="G28" s="741">
        <v>1134</v>
      </c>
      <c r="H28" s="741">
        <v>0.62479338842975207</v>
      </c>
      <c r="I28" s="741">
        <v>54</v>
      </c>
      <c r="J28" s="741">
        <v>33</v>
      </c>
      <c r="K28" s="741">
        <v>1815</v>
      </c>
      <c r="L28" s="741">
        <v>1</v>
      </c>
      <c r="M28" s="741">
        <v>55</v>
      </c>
      <c r="N28" s="741">
        <v>84</v>
      </c>
      <c r="O28" s="741">
        <v>4620</v>
      </c>
      <c r="P28" s="754">
        <v>2.5454545454545454</v>
      </c>
      <c r="Q28" s="742">
        <v>55</v>
      </c>
    </row>
    <row r="29" spans="1:17" ht="14.4" customHeight="1" x14ac:dyDescent="0.3">
      <c r="A29" s="737" t="s">
        <v>4870</v>
      </c>
      <c r="B29" s="738" t="s">
        <v>4974</v>
      </c>
      <c r="C29" s="738" t="s">
        <v>4144</v>
      </c>
      <c r="D29" s="738" t="s">
        <v>4993</v>
      </c>
      <c r="E29" s="738" t="s">
        <v>4994</v>
      </c>
      <c r="F29" s="741">
        <v>492</v>
      </c>
      <c r="G29" s="741">
        <v>37884</v>
      </c>
      <c r="H29" s="741">
        <v>0.66218034993270525</v>
      </c>
      <c r="I29" s="741">
        <v>77</v>
      </c>
      <c r="J29" s="741">
        <v>743</v>
      </c>
      <c r="K29" s="741">
        <v>57211</v>
      </c>
      <c r="L29" s="741">
        <v>1</v>
      </c>
      <c r="M29" s="741">
        <v>77</v>
      </c>
      <c r="N29" s="741">
        <v>736</v>
      </c>
      <c r="O29" s="741">
        <v>56672</v>
      </c>
      <c r="P29" s="754">
        <v>0.99057873485868098</v>
      </c>
      <c r="Q29" s="742">
        <v>77</v>
      </c>
    </row>
    <row r="30" spans="1:17" ht="14.4" customHeight="1" x14ac:dyDescent="0.3">
      <c r="A30" s="737" t="s">
        <v>4870</v>
      </c>
      <c r="B30" s="738" t="s">
        <v>4974</v>
      </c>
      <c r="C30" s="738" t="s">
        <v>4144</v>
      </c>
      <c r="D30" s="738" t="s">
        <v>4995</v>
      </c>
      <c r="E30" s="738" t="s">
        <v>4996</v>
      </c>
      <c r="F30" s="741">
        <v>27</v>
      </c>
      <c r="G30" s="741">
        <v>621</v>
      </c>
      <c r="H30" s="741">
        <v>1.361842105263158</v>
      </c>
      <c r="I30" s="741">
        <v>23</v>
      </c>
      <c r="J30" s="741">
        <v>19</v>
      </c>
      <c r="K30" s="741">
        <v>456</v>
      </c>
      <c r="L30" s="741">
        <v>1</v>
      </c>
      <c r="M30" s="741">
        <v>24</v>
      </c>
      <c r="N30" s="741">
        <v>74</v>
      </c>
      <c r="O30" s="741">
        <v>1776</v>
      </c>
      <c r="P30" s="754">
        <v>3.8947368421052633</v>
      </c>
      <c r="Q30" s="742">
        <v>24</v>
      </c>
    </row>
    <row r="31" spans="1:17" ht="14.4" customHeight="1" x14ac:dyDescent="0.3">
      <c r="A31" s="737" t="s">
        <v>4870</v>
      </c>
      <c r="B31" s="738" t="s">
        <v>4974</v>
      </c>
      <c r="C31" s="738" t="s">
        <v>4144</v>
      </c>
      <c r="D31" s="738" t="s">
        <v>4997</v>
      </c>
      <c r="E31" s="738" t="s">
        <v>4998</v>
      </c>
      <c r="F31" s="741">
        <v>6</v>
      </c>
      <c r="G31" s="741">
        <v>396</v>
      </c>
      <c r="H31" s="741">
        <v>0.66666666666666663</v>
      </c>
      <c r="I31" s="741">
        <v>66</v>
      </c>
      <c r="J31" s="741">
        <v>9</v>
      </c>
      <c r="K31" s="741">
        <v>594</v>
      </c>
      <c r="L31" s="741">
        <v>1</v>
      </c>
      <c r="M31" s="741">
        <v>66</v>
      </c>
      <c r="N31" s="741">
        <v>4</v>
      </c>
      <c r="O31" s="741">
        <v>264</v>
      </c>
      <c r="P31" s="754">
        <v>0.44444444444444442</v>
      </c>
      <c r="Q31" s="742">
        <v>66</v>
      </c>
    </row>
    <row r="32" spans="1:17" ht="14.4" customHeight="1" x14ac:dyDescent="0.3">
      <c r="A32" s="737" t="s">
        <v>4870</v>
      </c>
      <c r="B32" s="738" t="s">
        <v>4974</v>
      </c>
      <c r="C32" s="738" t="s">
        <v>4144</v>
      </c>
      <c r="D32" s="738" t="s">
        <v>4999</v>
      </c>
      <c r="E32" s="738" t="s">
        <v>5000</v>
      </c>
      <c r="F32" s="741">
        <v>35</v>
      </c>
      <c r="G32" s="741">
        <v>12215</v>
      </c>
      <c r="H32" s="741"/>
      <c r="I32" s="741">
        <v>349</v>
      </c>
      <c r="J32" s="741"/>
      <c r="K32" s="741"/>
      <c r="L32" s="741"/>
      <c r="M32" s="741"/>
      <c r="N32" s="741">
        <v>65</v>
      </c>
      <c r="O32" s="741">
        <v>22750</v>
      </c>
      <c r="P32" s="754"/>
      <c r="Q32" s="742">
        <v>350</v>
      </c>
    </row>
    <row r="33" spans="1:17" ht="14.4" customHeight="1" x14ac:dyDescent="0.3">
      <c r="A33" s="737" t="s">
        <v>4870</v>
      </c>
      <c r="B33" s="738" t="s">
        <v>4974</v>
      </c>
      <c r="C33" s="738" t="s">
        <v>4144</v>
      </c>
      <c r="D33" s="738" t="s">
        <v>5001</v>
      </c>
      <c r="E33" s="738" t="s">
        <v>5002</v>
      </c>
      <c r="F33" s="741">
        <v>17</v>
      </c>
      <c r="G33" s="741">
        <v>408</v>
      </c>
      <c r="H33" s="741">
        <v>1.36</v>
      </c>
      <c r="I33" s="741">
        <v>24</v>
      </c>
      <c r="J33" s="741">
        <v>12</v>
      </c>
      <c r="K33" s="741">
        <v>300</v>
      </c>
      <c r="L33" s="741">
        <v>1</v>
      </c>
      <c r="M33" s="741">
        <v>25</v>
      </c>
      <c r="N33" s="741">
        <v>40</v>
      </c>
      <c r="O33" s="741">
        <v>1000</v>
      </c>
      <c r="P33" s="754">
        <v>3.3333333333333335</v>
      </c>
      <c r="Q33" s="742">
        <v>25</v>
      </c>
    </row>
    <row r="34" spans="1:17" ht="14.4" customHeight="1" x14ac:dyDescent="0.3">
      <c r="A34" s="737" t="s">
        <v>4870</v>
      </c>
      <c r="B34" s="738" t="s">
        <v>4974</v>
      </c>
      <c r="C34" s="738" t="s">
        <v>4144</v>
      </c>
      <c r="D34" s="738" t="s">
        <v>5003</v>
      </c>
      <c r="E34" s="738" t="s">
        <v>5004</v>
      </c>
      <c r="F34" s="741">
        <v>2</v>
      </c>
      <c r="G34" s="741">
        <v>1478</v>
      </c>
      <c r="H34" s="741"/>
      <c r="I34" s="741">
        <v>739</v>
      </c>
      <c r="J34" s="741"/>
      <c r="K34" s="741"/>
      <c r="L34" s="741"/>
      <c r="M34" s="741"/>
      <c r="N34" s="741"/>
      <c r="O34" s="741"/>
      <c r="P34" s="754"/>
      <c r="Q34" s="742"/>
    </row>
    <row r="35" spans="1:17" ht="14.4" customHeight="1" x14ac:dyDescent="0.3">
      <c r="A35" s="737" t="s">
        <v>4870</v>
      </c>
      <c r="B35" s="738" t="s">
        <v>4974</v>
      </c>
      <c r="C35" s="738" t="s">
        <v>4144</v>
      </c>
      <c r="D35" s="738" t="s">
        <v>5005</v>
      </c>
      <c r="E35" s="738" t="s">
        <v>5006</v>
      </c>
      <c r="F35" s="741">
        <v>31</v>
      </c>
      <c r="G35" s="741">
        <v>5580</v>
      </c>
      <c r="H35" s="741">
        <v>0.54085489968013956</v>
      </c>
      <c r="I35" s="741">
        <v>180</v>
      </c>
      <c r="J35" s="741">
        <v>57</v>
      </c>
      <c r="K35" s="741">
        <v>10317</v>
      </c>
      <c r="L35" s="741">
        <v>1</v>
      </c>
      <c r="M35" s="741">
        <v>181</v>
      </c>
      <c r="N35" s="741">
        <v>126</v>
      </c>
      <c r="O35" s="741">
        <v>22806</v>
      </c>
      <c r="P35" s="754">
        <v>2.2105263157894739</v>
      </c>
      <c r="Q35" s="742">
        <v>181</v>
      </c>
    </row>
    <row r="36" spans="1:17" ht="14.4" customHeight="1" x14ac:dyDescent="0.3">
      <c r="A36" s="737" t="s">
        <v>4870</v>
      </c>
      <c r="B36" s="738" t="s">
        <v>4974</v>
      </c>
      <c r="C36" s="738" t="s">
        <v>4144</v>
      </c>
      <c r="D36" s="738" t="s">
        <v>5007</v>
      </c>
      <c r="E36" s="738" t="s">
        <v>5008</v>
      </c>
      <c r="F36" s="741">
        <v>57</v>
      </c>
      <c r="G36" s="741">
        <v>14421</v>
      </c>
      <c r="H36" s="741">
        <v>0.65259299484116207</v>
      </c>
      <c r="I36" s="741">
        <v>253</v>
      </c>
      <c r="J36" s="741">
        <v>87</v>
      </c>
      <c r="K36" s="741">
        <v>22098</v>
      </c>
      <c r="L36" s="741">
        <v>1</v>
      </c>
      <c r="M36" s="741">
        <v>254</v>
      </c>
      <c r="N36" s="741">
        <v>134</v>
      </c>
      <c r="O36" s="741">
        <v>34036</v>
      </c>
      <c r="P36" s="754">
        <v>1.5402298850574712</v>
      </c>
      <c r="Q36" s="742">
        <v>254</v>
      </c>
    </row>
    <row r="37" spans="1:17" ht="14.4" customHeight="1" x14ac:dyDescent="0.3">
      <c r="A37" s="737" t="s">
        <v>4870</v>
      </c>
      <c r="B37" s="738" t="s">
        <v>4974</v>
      </c>
      <c r="C37" s="738" t="s">
        <v>4144</v>
      </c>
      <c r="D37" s="738" t="s">
        <v>5009</v>
      </c>
      <c r="E37" s="738" t="s">
        <v>5010</v>
      </c>
      <c r="F37" s="741">
        <v>2</v>
      </c>
      <c r="G37" s="741">
        <v>530</v>
      </c>
      <c r="H37" s="741"/>
      <c r="I37" s="741">
        <v>265</v>
      </c>
      <c r="J37" s="741"/>
      <c r="K37" s="741"/>
      <c r="L37" s="741"/>
      <c r="M37" s="741"/>
      <c r="N37" s="741"/>
      <c r="O37" s="741"/>
      <c r="P37" s="754"/>
      <c r="Q37" s="742"/>
    </row>
    <row r="38" spans="1:17" ht="14.4" customHeight="1" x14ac:dyDescent="0.3">
      <c r="A38" s="737" t="s">
        <v>4870</v>
      </c>
      <c r="B38" s="738" t="s">
        <v>4974</v>
      </c>
      <c r="C38" s="738" t="s">
        <v>4144</v>
      </c>
      <c r="D38" s="738" t="s">
        <v>5011</v>
      </c>
      <c r="E38" s="738" t="s">
        <v>5012</v>
      </c>
      <c r="F38" s="741">
        <v>45</v>
      </c>
      <c r="G38" s="741">
        <v>9720</v>
      </c>
      <c r="H38" s="741">
        <v>0.75919706318831526</v>
      </c>
      <c r="I38" s="741">
        <v>216</v>
      </c>
      <c r="J38" s="741">
        <v>59</v>
      </c>
      <c r="K38" s="741">
        <v>12803</v>
      </c>
      <c r="L38" s="741">
        <v>1</v>
      </c>
      <c r="M38" s="741">
        <v>217</v>
      </c>
      <c r="N38" s="741">
        <v>131</v>
      </c>
      <c r="O38" s="741">
        <v>28427</v>
      </c>
      <c r="P38" s="754">
        <v>2.2203389830508473</v>
      </c>
      <c r="Q38" s="742">
        <v>217</v>
      </c>
    </row>
    <row r="39" spans="1:17" ht="14.4" customHeight="1" x14ac:dyDescent="0.3">
      <c r="A39" s="737" t="s">
        <v>4870</v>
      </c>
      <c r="B39" s="738" t="s">
        <v>4974</v>
      </c>
      <c r="C39" s="738" t="s">
        <v>4144</v>
      </c>
      <c r="D39" s="738" t="s">
        <v>5013</v>
      </c>
      <c r="E39" s="738" t="s">
        <v>5014</v>
      </c>
      <c r="F39" s="741"/>
      <c r="G39" s="741"/>
      <c r="H39" s="741"/>
      <c r="I39" s="741"/>
      <c r="J39" s="741"/>
      <c r="K39" s="741"/>
      <c r="L39" s="741"/>
      <c r="M39" s="741"/>
      <c r="N39" s="741">
        <v>4</v>
      </c>
      <c r="O39" s="741">
        <v>148</v>
      </c>
      <c r="P39" s="754"/>
      <c r="Q39" s="742">
        <v>37</v>
      </c>
    </row>
    <row r="40" spans="1:17" ht="14.4" customHeight="1" x14ac:dyDescent="0.3">
      <c r="A40" s="737" t="s">
        <v>4870</v>
      </c>
      <c r="B40" s="738" t="s">
        <v>4974</v>
      </c>
      <c r="C40" s="738" t="s">
        <v>4144</v>
      </c>
      <c r="D40" s="738" t="s">
        <v>5015</v>
      </c>
      <c r="E40" s="738" t="s">
        <v>5016</v>
      </c>
      <c r="F40" s="741">
        <v>2</v>
      </c>
      <c r="G40" s="741">
        <v>1182</v>
      </c>
      <c r="H40" s="741"/>
      <c r="I40" s="741">
        <v>591</v>
      </c>
      <c r="J40" s="741"/>
      <c r="K40" s="741"/>
      <c r="L40" s="741"/>
      <c r="M40" s="741"/>
      <c r="N40" s="741"/>
      <c r="O40" s="741"/>
      <c r="P40" s="754"/>
      <c r="Q40" s="742"/>
    </row>
    <row r="41" spans="1:17" ht="14.4" customHeight="1" x14ac:dyDescent="0.3">
      <c r="A41" s="737" t="s">
        <v>4870</v>
      </c>
      <c r="B41" s="738" t="s">
        <v>4974</v>
      </c>
      <c r="C41" s="738" t="s">
        <v>4144</v>
      </c>
      <c r="D41" s="738" t="s">
        <v>5017</v>
      </c>
      <c r="E41" s="738" t="s">
        <v>5018</v>
      </c>
      <c r="F41" s="741">
        <v>285</v>
      </c>
      <c r="G41" s="741">
        <v>14250</v>
      </c>
      <c r="H41" s="741">
        <v>17.8125</v>
      </c>
      <c r="I41" s="741">
        <v>50</v>
      </c>
      <c r="J41" s="741">
        <v>16</v>
      </c>
      <c r="K41" s="741">
        <v>800</v>
      </c>
      <c r="L41" s="741">
        <v>1</v>
      </c>
      <c r="M41" s="741">
        <v>50</v>
      </c>
      <c r="N41" s="741">
        <v>30</v>
      </c>
      <c r="O41" s="741">
        <v>1500</v>
      </c>
      <c r="P41" s="754">
        <v>1.875</v>
      </c>
      <c r="Q41" s="742">
        <v>50</v>
      </c>
    </row>
    <row r="42" spans="1:17" ht="14.4" customHeight="1" x14ac:dyDescent="0.3">
      <c r="A42" s="737" t="s">
        <v>4870</v>
      </c>
      <c r="B42" s="738" t="s">
        <v>4974</v>
      </c>
      <c r="C42" s="738" t="s">
        <v>4144</v>
      </c>
      <c r="D42" s="738" t="s">
        <v>5019</v>
      </c>
      <c r="E42" s="738" t="s">
        <v>5020</v>
      </c>
      <c r="F42" s="741">
        <v>2</v>
      </c>
      <c r="G42" s="741">
        <v>1092</v>
      </c>
      <c r="H42" s="741"/>
      <c r="I42" s="741">
        <v>546</v>
      </c>
      <c r="J42" s="741"/>
      <c r="K42" s="741"/>
      <c r="L42" s="741"/>
      <c r="M42" s="741"/>
      <c r="N42" s="741"/>
      <c r="O42" s="741"/>
      <c r="P42" s="754"/>
      <c r="Q42" s="742"/>
    </row>
    <row r="43" spans="1:17" ht="14.4" customHeight="1" x14ac:dyDescent="0.3">
      <c r="A43" s="737" t="s">
        <v>4870</v>
      </c>
      <c r="B43" s="738" t="s">
        <v>4974</v>
      </c>
      <c r="C43" s="738" t="s">
        <v>4144</v>
      </c>
      <c r="D43" s="738" t="s">
        <v>5021</v>
      </c>
      <c r="E43" s="738" t="s">
        <v>5022</v>
      </c>
      <c r="F43" s="741">
        <v>1</v>
      </c>
      <c r="G43" s="741">
        <v>485</v>
      </c>
      <c r="H43" s="741"/>
      <c r="I43" s="741">
        <v>485</v>
      </c>
      <c r="J43" s="741"/>
      <c r="K43" s="741"/>
      <c r="L43" s="741"/>
      <c r="M43" s="741"/>
      <c r="N43" s="741"/>
      <c r="O43" s="741"/>
      <c r="P43" s="754"/>
      <c r="Q43" s="742"/>
    </row>
    <row r="44" spans="1:17" ht="14.4" customHeight="1" x14ac:dyDescent="0.3">
      <c r="A44" s="737" t="s">
        <v>4870</v>
      </c>
      <c r="B44" s="738" t="s">
        <v>4974</v>
      </c>
      <c r="C44" s="738" t="s">
        <v>4144</v>
      </c>
      <c r="D44" s="738" t="s">
        <v>5023</v>
      </c>
      <c r="E44" s="738" t="s">
        <v>5024</v>
      </c>
      <c r="F44" s="741">
        <v>2</v>
      </c>
      <c r="G44" s="741">
        <v>1470</v>
      </c>
      <c r="H44" s="741"/>
      <c r="I44" s="741">
        <v>735</v>
      </c>
      <c r="J44" s="741"/>
      <c r="K44" s="741"/>
      <c r="L44" s="741"/>
      <c r="M44" s="741"/>
      <c r="N44" s="741"/>
      <c r="O44" s="741"/>
      <c r="P44" s="754"/>
      <c r="Q44" s="742"/>
    </row>
    <row r="45" spans="1:17" ht="14.4" customHeight="1" x14ac:dyDescent="0.3">
      <c r="A45" s="737" t="s">
        <v>4870</v>
      </c>
      <c r="B45" s="738" t="s">
        <v>4974</v>
      </c>
      <c r="C45" s="738" t="s">
        <v>4144</v>
      </c>
      <c r="D45" s="738" t="s">
        <v>5025</v>
      </c>
      <c r="E45" s="738" t="s">
        <v>5026</v>
      </c>
      <c r="F45" s="741"/>
      <c r="G45" s="741"/>
      <c r="H45" s="741"/>
      <c r="I45" s="741"/>
      <c r="J45" s="741"/>
      <c r="K45" s="741"/>
      <c r="L45" s="741"/>
      <c r="M45" s="741"/>
      <c r="N45" s="741">
        <v>1</v>
      </c>
      <c r="O45" s="741">
        <v>329</v>
      </c>
      <c r="P45" s="754"/>
      <c r="Q45" s="742">
        <v>329</v>
      </c>
    </row>
    <row r="46" spans="1:17" ht="14.4" customHeight="1" x14ac:dyDescent="0.3">
      <c r="A46" s="737" t="s">
        <v>4870</v>
      </c>
      <c r="B46" s="738" t="s">
        <v>4974</v>
      </c>
      <c r="C46" s="738" t="s">
        <v>4144</v>
      </c>
      <c r="D46" s="738" t="s">
        <v>5027</v>
      </c>
      <c r="E46" s="738" t="s">
        <v>5028</v>
      </c>
      <c r="F46" s="741">
        <v>2</v>
      </c>
      <c r="G46" s="741">
        <v>690</v>
      </c>
      <c r="H46" s="741"/>
      <c r="I46" s="741">
        <v>345</v>
      </c>
      <c r="J46" s="741"/>
      <c r="K46" s="741"/>
      <c r="L46" s="741"/>
      <c r="M46" s="741"/>
      <c r="N46" s="741"/>
      <c r="O46" s="741"/>
      <c r="P46" s="754"/>
      <c r="Q46" s="742"/>
    </row>
    <row r="47" spans="1:17" ht="14.4" customHeight="1" x14ac:dyDescent="0.3">
      <c r="A47" s="737" t="s">
        <v>4870</v>
      </c>
      <c r="B47" s="738" t="s">
        <v>4974</v>
      </c>
      <c r="C47" s="738" t="s">
        <v>4144</v>
      </c>
      <c r="D47" s="738" t="s">
        <v>5029</v>
      </c>
      <c r="E47" s="738" t="s">
        <v>5030</v>
      </c>
      <c r="F47" s="741">
        <v>1</v>
      </c>
      <c r="G47" s="741">
        <v>231</v>
      </c>
      <c r="H47" s="741"/>
      <c r="I47" s="741">
        <v>231</v>
      </c>
      <c r="J47" s="741"/>
      <c r="K47" s="741"/>
      <c r="L47" s="741"/>
      <c r="M47" s="741"/>
      <c r="N47" s="741">
        <v>1</v>
      </c>
      <c r="O47" s="741">
        <v>232</v>
      </c>
      <c r="P47" s="754"/>
      <c r="Q47" s="742">
        <v>232</v>
      </c>
    </row>
    <row r="48" spans="1:17" ht="14.4" customHeight="1" x14ac:dyDescent="0.3">
      <c r="A48" s="737" t="s">
        <v>4870</v>
      </c>
      <c r="B48" s="738" t="s">
        <v>4974</v>
      </c>
      <c r="C48" s="738" t="s">
        <v>4144</v>
      </c>
      <c r="D48" s="738" t="s">
        <v>5031</v>
      </c>
      <c r="E48" s="738" t="s">
        <v>5032</v>
      </c>
      <c r="F48" s="741">
        <v>4</v>
      </c>
      <c r="G48" s="741">
        <v>3144</v>
      </c>
      <c r="H48" s="741"/>
      <c r="I48" s="741">
        <v>786</v>
      </c>
      <c r="J48" s="741"/>
      <c r="K48" s="741"/>
      <c r="L48" s="741"/>
      <c r="M48" s="741"/>
      <c r="N48" s="741"/>
      <c r="O48" s="741"/>
      <c r="P48" s="754"/>
      <c r="Q48" s="742"/>
    </row>
    <row r="49" spans="1:17" ht="14.4" customHeight="1" x14ac:dyDescent="0.3">
      <c r="A49" s="737" t="s">
        <v>4870</v>
      </c>
      <c r="B49" s="738" t="s">
        <v>4974</v>
      </c>
      <c r="C49" s="738" t="s">
        <v>4144</v>
      </c>
      <c r="D49" s="738" t="s">
        <v>5033</v>
      </c>
      <c r="E49" s="738" t="s">
        <v>5034</v>
      </c>
      <c r="F49" s="741"/>
      <c r="G49" s="741"/>
      <c r="H49" s="741"/>
      <c r="I49" s="741"/>
      <c r="J49" s="741"/>
      <c r="K49" s="741"/>
      <c r="L49" s="741"/>
      <c r="M49" s="741"/>
      <c r="N49" s="741">
        <v>1</v>
      </c>
      <c r="O49" s="741">
        <v>224</v>
      </c>
      <c r="P49" s="754"/>
      <c r="Q49" s="742">
        <v>224</v>
      </c>
    </row>
    <row r="50" spans="1:17" ht="14.4" customHeight="1" x14ac:dyDescent="0.3">
      <c r="A50" s="737" t="s">
        <v>4870</v>
      </c>
      <c r="B50" s="738" t="s">
        <v>4974</v>
      </c>
      <c r="C50" s="738" t="s">
        <v>4144</v>
      </c>
      <c r="D50" s="738" t="s">
        <v>5035</v>
      </c>
      <c r="E50" s="738" t="s">
        <v>5036</v>
      </c>
      <c r="F50" s="741">
        <v>1</v>
      </c>
      <c r="G50" s="741">
        <v>916</v>
      </c>
      <c r="H50" s="741"/>
      <c r="I50" s="741">
        <v>916</v>
      </c>
      <c r="J50" s="741"/>
      <c r="K50" s="741"/>
      <c r="L50" s="741"/>
      <c r="M50" s="741"/>
      <c r="N50" s="741"/>
      <c r="O50" s="741"/>
      <c r="P50" s="754"/>
      <c r="Q50" s="742"/>
    </row>
    <row r="51" spans="1:17" ht="14.4" customHeight="1" x14ac:dyDescent="0.3">
      <c r="A51" s="737" t="s">
        <v>4870</v>
      </c>
      <c r="B51" s="738" t="s">
        <v>4974</v>
      </c>
      <c r="C51" s="738" t="s">
        <v>4144</v>
      </c>
      <c r="D51" s="738" t="s">
        <v>5037</v>
      </c>
      <c r="E51" s="738" t="s">
        <v>5038</v>
      </c>
      <c r="F51" s="741">
        <v>1</v>
      </c>
      <c r="G51" s="741">
        <v>893</v>
      </c>
      <c r="H51" s="741"/>
      <c r="I51" s="741">
        <v>893</v>
      </c>
      <c r="J51" s="741"/>
      <c r="K51" s="741"/>
      <c r="L51" s="741"/>
      <c r="M51" s="741"/>
      <c r="N51" s="741"/>
      <c r="O51" s="741"/>
      <c r="P51" s="754"/>
      <c r="Q51" s="742"/>
    </row>
    <row r="52" spans="1:17" ht="14.4" customHeight="1" x14ac:dyDescent="0.3">
      <c r="A52" s="737" t="s">
        <v>4870</v>
      </c>
      <c r="B52" s="738" t="s">
        <v>4974</v>
      </c>
      <c r="C52" s="738" t="s">
        <v>4144</v>
      </c>
      <c r="D52" s="738" t="s">
        <v>5039</v>
      </c>
      <c r="E52" s="738" t="s">
        <v>5040</v>
      </c>
      <c r="F52" s="741"/>
      <c r="G52" s="741"/>
      <c r="H52" s="741"/>
      <c r="I52" s="741"/>
      <c r="J52" s="741"/>
      <c r="K52" s="741"/>
      <c r="L52" s="741"/>
      <c r="M52" s="741"/>
      <c r="N52" s="741">
        <v>40</v>
      </c>
      <c r="O52" s="741">
        <v>9760</v>
      </c>
      <c r="P52" s="754"/>
      <c r="Q52" s="742">
        <v>244</v>
      </c>
    </row>
    <row r="53" spans="1:17" ht="14.4" customHeight="1" x14ac:dyDescent="0.3">
      <c r="A53" s="737" t="s">
        <v>5041</v>
      </c>
      <c r="B53" s="738" t="s">
        <v>5042</v>
      </c>
      <c r="C53" s="738" t="s">
        <v>4144</v>
      </c>
      <c r="D53" s="738" t="s">
        <v>5043</v>
      </c>
      <c r="E53" s="738" t="s">
        <v>5044</v>
      </c>
      <c r="F53" s="741">
        <v>87</v>
      </c>
      <c r="G53" s="741">
        <v>2349</v>
      </c>
      <c r="H53" s="741">
        <v>0.70731707317073167</v>
      </c>
      <c r="I53" s="741">
        <v>27</v>
      </c>
      <c r="J53" s="741">
        <v>123</v>
      </c>
      <c r="K53" s="741">
        <v>3321</v>
      </c>
      <c r="L53" s="741">
        <v>1</v>
      </c>
      <c r="M53" s="741">
        <v>27</v>
      </c>
      <c r="N53" s="741">
        <v>186</v>
      </c>
      <c r="O53" s="741">
        <v>5022</v>
      </c>
      <c r="P53" s="754">
        <v>1.5121951219512195</v>
      </c>
      <c r="Q53" s="742">
        <v>27</v>
      </c>
    </row>
    <row r="54" spans="1:17" ht="14.4" customHeight="1" x14ac:dyDescent="0.3">
      <c r="A54" s="737" t="s">
        <v>5041</v>
      </c>
      <c r="B54" s="738" t="s">
        <v>5042</v>
      </c>
      <c r="C54" s="738" t="s">
        <v>4144</v>
      </c>
      <c r="D54" s="738" t="s">
        <v>5045</v>
      </c>
      <c r="E54" s="738" t="s">
        <v>5046</v>
      </c>
      <c r="F54" s="741">
        <v>31</v>
      </c>
      <c r="G54" s="741">
        <v>1674</v>
      </c>
      <c r="H54" s="741">
        <v>0.63265306122448983</v>
      </c>
      <c r="I54" s="741">
        <v>54</v>
      </c>
      <c r="J54" s="741">
        <v>49</v>
      </c>
      <c r="K54" s="741">
        <v>2646</v>
      </c>
      <c r="L54" s="741">
        <v>1</v>
      </c>
      <c r="M54" s="741">
        <v>54</v>
      </c>
      <c r="N54" s="741">
        <v>63</v>
      </c>
      <c r="O54" s="741">
        <v>3402</v>
      </c>
      <c r="P54" s="754">
        <v>1.2857142857142858</v>
      </c>
      <c r="Q54" s="742">
        <v>54</v>
      </c>
    </row>
    <row r="55" spans="1:17" ht="14.4" customHeight="1" x14ac:dyDescent="0.3">
      <c r="A55" s="737" t="s">
        <v>5041</v>
      </c>
      <c r="B55" s="738" t="s">
        <v>5042</v>
      </c>
      <c r="C55" s="738" t="s">
        <v>4144</v>
      </c>
      <c r="D55" s="738" t="s">
        <v>5047</v>
      </c>
      <c r="E55" s="738" t="s">
        <v>5048</v>
      </c>
      <c r="F55" s="741">
        <v>102</v>
      </c>
      <c r="G55" s="741">
        <v>2448</v>
      </c>
      <c r="H55" s="741">
        <v>0.57627118644067798</v>
      </c>
      <c r="I55" s="741">
        <v>24</v>
      </c>
      <c r="J55" s="741">
        <v>177</v>
      </c>
      <c r="K55" s="741">
        <v>4248</v>
      </c>
      <c r="L55" s="741">
        <v>1</v>
      </c>
      <c r="M55" s="741">
        <v>24</v>
      </c>
      <c r="N55" s="741">
        <v>218</v>
      </c>
      <c r="O55" s="741">
        <v>5232</v>
      </c>
      <c r="P55" s="754">
        <v>1.231638418079096</v>
      </c>
      <c r="Q55" s="742">
        <v>24</v>
      </c>
    </row>
    <row r="56" spans="1:17" ht="14.4" customHeight="1" x14ac:dyDescent="0.3">
      <c r="A56" s="737" t="s">
        <v>5041</v>
      </c>
      <c r="B56" s="738" t="s">
        <v>5042</v>
      </c>
      <c r="C56" s="738" t="s">
        <v>4144</v>
      </c>
      <c r="D56" s="738" t="s">
        <v>5049</v>
      </c>
      <c r="E56" s="738" t="s">
        <v>5050</v>
      </c>
      <c r="F56" s="741">
        <v>267</v>
      </c>
      <c r="G56" s="741">
        <v>7209</v>
      </c>
      <c r="H56" s="741">
        <v>0.82153846153846155</v>
      </c>
      <c r="I56" s="741">
        <v>27</v>
      </c>
      <c r="J56" s="741">
        <v>325</v>
      </c>
      <c r="K56" s="741">
        <v>8775</v>
      </c>
      <c r="L56" s="741">
        <v>1</v>
      </c>
      <c r="M56" s="741">
        <v>27</v>
      </c>
      <c r="N56" s="741">
        <v>325</v>
      </c>
      <c r="O56" s="741">
        <v>8775</v>
      </c>
      <c r="P56" s="754">
        <v>1</v>
      </c>
      <c r="Q56" s="742">
        <v>27</v>
      </c>
    </row>
    <row r="57" spans="1:17" ht="14.4" customHeight="1" x14ac:dyDescent="0.3">
      <c r="A57" s="737" t="s">
        <v>5041</v>
      </c>
      <c r="B57" s="738" t="s">
        <v>5042</v>
      </c>
      <c r="C57" s="738" t="s">
        <v>4144</v>
      </c>
      <c r="D57" s="738" t="s">
        <v>5051</v>
      </c>
      <c r="E57" s="738" t="s">
        <v>5052</v>
      </c>
      <c r="F57" s="741">
        <v>11</v>
      </c>
      <c r="G57" s="741">
        <v>627</v>
      </c>
      <c r="H57" s="741"/>
      <c r="I57" s="741">
        <v>57</v>
      </c>
      <c r="J57" s="741"/>
      <c r="K57" s="741"/>
      <c r="L57" s="741"/>
      <c r="M57" s="741"/>
      <c r="N57" s="741"/>
      <c r="O57" s="741"/>
      <c r="P57" s="754"/>
      <c r="Q57" s="742"/>
    </row>
    <row r="58" spans="1:17" ht="14.4" customHeight="1" x14ac:dyDescent="0.3">
      <c r="A58" s="737" t="s">
        <v>5041</v>
      </c>
      <c r="B58" s="738" t="s">
        <v>5042</v>
      </c>
      <c r="C58" s="738" t="s">
        <v>4144</v>
      </c>
      <c r="D58" s="738" t="s">
        <v>5053</v>
      </c>
      <c r="E58" s="738" t="s">
        <v>5054</v>
      </c>
      <c r="F58" s="741">
        <v>54</v>
      </c>
      <c r="G58" s="741">
        <v>1458</v>
      </c>
      <c r="H58" s="741">
        <v>0.65853658536585369</v>
      </c>
      <c r="I58" s="741">
        <v>27</v>
      </c>
      <c r="J58" s="741">
        <v>82</v>
      </c>
      <c r="K58" s="741">
        <v>2214</v>
      </c>
      <c r="L58" s="741">
        <v>1</v>
      </c>
      <c r="M58" s="741">
        <v>27</v>
      </c>
      <c r="N58" s="741">
        <v>104</v>
      </c>
      <c r="O58" s="741">
        <v>2808</v>
      </c>
      <c r="P58" s="754">
        <v>1.2682926829268293</v>
      </c>
      <c r="Q58" s="742">
        <v>27</v>
      </c>
    </row>
    <row r="59" spans="1:17" ht="14.4" customHeight="1" x14ac:dyDescent="0.3">
      <c r="A59" s="737" t="s">
        <v>5041</v>
      </c>
      <c r="B59" s="738" t="s">
        <v>5042</v>
      </c>
      <c r="C59" s="738" t="s">
        <v>4144</v>
      </c>
      <c r="D59" s="738" t="s">
        <v>5055</v>
      </c>
      <c r="E59" s="738" t="s">
        <v>5056</v>
      </c>
      <c r="F59" s="741">
        <v>2759</v>
      </c>
      <c r="G59" s="741">
        <v>60698</v>
      </c>
      <c r="H59" s="741">
        <v>0.73241306079108048</v>
      </c>
      <c r="I59" s="741">
        <v>22</v>
      </c>
      <c r="J59" s="741">
        <v>3767</v>
      </c>
      <c r="K59" s="741">
        <v>82874</v>
      </c>
      <c r="L59" s="741">
        <v>1</v>
      </c>
      <c r="M59" s="741">
        <v>22</v>
      </c>
      <c r="N59" s="741">
        <v>3418</v>
      </c>
      <c r="O59" s="741">
        <v>75196</v>
      </c>
      <c r="P59" s="754">
        <v>0.90735333156357845</v>
      </c>
      <c r="Q59" s="742">
        <v>22</v>
      </c>
    </row>
    <row r="60" spans="1:17" ht="14.4" customHeight="1" x14ac:dyDescent="0.3">
      <c r="A60" s="737" t="s">
        <v>5041</v>
      </c>
      <c r="B60" s="738" t="s">
        <v>5042</v>
      </c>
      <c r="C60" s="738" t="s">
        <v>4144</v>
      </c>
      <c r="D60" s="738" t="s">
        <v>5057</v>
      </c>
      <c r="E60" s="738" t="s">
        <v>5058</v>
      </c>
      <c r="F60" s="741">
        <v>7</v>
      </c>
      <c r="G60" s="741">
        <v>476</v>
      </c>
      <c r="H60" s="741">
        <v>0.3888888888888889</v>
      </c>
      <c r="I60" s="741">
        <v>68</v>
      </c>
      <c r="J60" s="741">
        <v>18</v>
      </c>
      <c r="K60" s="741">
        <v>1224</v>
      </c>
      <c r="L60" s="741">
        <v>1</v>
      </c>
      <c r="M60" s="741">
        <v>68</v>
      </c>
      <c r="N60" s="741">
        <v>19</v>
      </c>
      <c r="O60" s="741">
        <v>1292</v>
      </c>
      <c r="P60" s="754">
        <v>1.0555555555555556</v>
      </c>
      <c r="Q60" s="742">
        <v>68</v>
      </c>
    </row>
    <row r="61" spans="1:17" ht="14.4" customHeight="1" x14ac:dyDescent="0.3">
      <c r="A61" s="737" t="s">
        <v>5041</v>
      </c>
      <c r="B61" s="738" t="s">
        <v>5042</v>
      </c>
      <c r="C61" s="738" t="s">
        <v>4144</v>
      </c>
      <c r="D61" s="738" t="s">
        <v>5059</v>
      </c>
      <c r="E61" s="738" t="s">
        <v>5060</v>
      </c>
      <c r="F61" s="741">
        <v>5</v>
      </c>
      <c r="G61" s="741">
        <v>310</v>
      </c>
      <c r="H61" s="741">
        <v>5</v>
      </c>
      <c r="I61" s="741">
        <v>62</v>
      </c>
      <c r="J61" s="741">
        <v>1</v>
      </c>
      <c r="K61" s="741">
        <v>62</v>
      </c>
      <c r="L61" s="741">
        <v>1</v>
      </c>
      <c r="M61" s="741">
        <v>62</v>
      </c>
      <c r="N61" s="741"/>
      <c r="O61" s="741"/>
      <c r="P61" s="754"/>
      <c r="Q61" s="742"/>
    </row>
    <row r="62" spans="1:17" ht="14.4" customHeight="1" x14ac:dyDescent="0.3">
      <c r="A62" s="737" t="s">
        <v>5041</v>
      </c>
      <c r="B62" s="738" t="s">
        <v>5042</v>
      </c>
      <c r="C62" s="738" t="s">
        <v>4144</v>
      </c>
      <c r="D62" s="738" t="s">
        <v>5061</v>
      </c>
      <c r="E62" s="738" t="s">
        <v>5062</v>
      </c>
      <c r="F62" s="741">
        <v>2785</v>
      </c>
      <c r="G62" s="741">
        <v>172670</v>
      </c>
      <c r="H62" s="741">
        <v>0.76280471103807179</v>
      </c>
      <c r="I62" s="741">
        <v>62</v>
      </c>
      <c r="J62" s="741">
        <v>3651</v>
      </c>
      <c r="K62" s="741">
        <v>226362</v>
      </c>
      <c r="L62" s="741">
        <v>1</v>
      </c>
      <c r="M62" s="741">
        <v>62</v>
      </c>
      <c r="N62" s="741">
        <v>3787</v>
      </c>
      <c r="O62" s="741">
        <v>234794</v>
      </c>
      <c r="P62" s="754">
        <v>1.0372500684743906</v>
      </c>
      <c r="Q62" s="742">
        <v>62</v>
      </c>
    </row>
    <row r="63" spans="1:17" ht="14.4" customHeight="1" x14ac:dyDescent="0.3">
      <c r="A63" s="737" t="s">
        <v>5041</v>
      </c>
      <c r="B63" s="738" t="s">
        <v>5042</v>
      </c>
      <c r="C63" s="738" t="s">
        <v>4144</v>
      </c>
      <c r="D63" s="738" t="s">
        <v>5063</v>
      </c>
      <c r="E63" s="738" t="s">
        <v>5064</v>
      </c>
      <c r="F63" s="741">
        <v>42</v>
      </c>
      <c r="G63" s="741">
        <v>3444</v>
      </c>
      <c r="H63" s="741">
        <v>42</v>
      </c>
      <c r="I63" s="741">
        <v>82</v>
      </c>
      <c r="J63" s="741">
        <v>1</v>
      </c>
      <c r="K63" s="741">
        <v>82</v>
      </c>
      <c r="L63" s="741">
        <v>1</v>
      </c>
      <c r="M63" s="741">
        <v>82</v>
      </c>
      <c r="N63" s="741">
        <v>12</v>
      </c>
      <c r="O63" s="741">
        <v>984</v>
      </c>
      <c r="P63" s="754">
        <v>12</v>
      </c>
      <c r="Q63" s="742">
        <v>82</v>
      </c>
    </row>
    <row r="64" spans="1:17" ht="14.4" customHeight="1" x14ac:dyDescent="0.3">
      <c r="A64" s="737" t="s">
        <v>5041</v>
      </c>
      <c r="B64" s="738" t="s">
        <v>5042</v>
      </c>
      <c r="C64" s="738" t="s">
        <v>4144</v>
      </c>
      <c r="D64" s="738" t="s">
        <v>5065</v>
      </c>
      <c r="E64" s="738" t="s">
        <v>5066</v>
      </c>
      <c r="F64" s="741">
        <v>93</v>
      </c>
      <c r="G64" s="741">
        <v>91791</v>
      </c>
      <c r="H64" s="741">
        <v>1.4293210837745252</v>
      </c>
      <c r="I64" s="741">
        <v>987</v>
      </c>
      <c r="J64" s="741">
        <v>65</v>
      </c>
      <c r="K64" s="741">
        <v>64220</v>
      </c>
      <c r="L64" s="741">
        <v>1</v>
      </c>
      <c r="M64" s="741">
        <v>988</v>
      </c>
      <c r="N64" s="741">
        <v>123</v>
      </c>
      <c r="O64" s="741">
        <v>121524</v>
      </c>
      <c r="P64" s="754">
        <v>1.8923076923076922</v>
      </c>
      <c r="Q64" s="742">
        <v>988</v>
      </c>
    </row>
    <row r="65" spans="1:17" ht="14.4" customHeight="1" x14ac:dyDescent="0.3">
      <c r="A65" s="737" t="s">
        <v>5041</v>
      </c>
      <c r="B65" s="738" t="s">
        <v>5042</v>
      </c>
      <c r="C65" s="738" t="s">
        <v>4144</v>
      </c>
      <c r="D65" s="738" t="s">
        <v>5067</v>
      </c>
      <c r="E65" s="738" t="s">
        <v>5068</v>
      </c>
      <c r="F65" s="741"/>
      <c r="G65" s="741"/>
      <c r="H65" s="741"/>
      <c r="I65" s="741"/>
      <c r="J65" s="741"/>
      <c r="K65" s="741"/>
      <c r="L65" s="741"/>
      <c r="M65" s="741"/>
      <c r="N65" s="741">
        <v>1</v>
      </c>
      <c r="O65" s="741">
        <v>191</v>
      </c>
      <c r="P65" s="754"/>
      <c r="Q65" s="742">
        <v>191</v>
      </c>
    </row>
    <row r="66" spans="1:17" ht="14.4" customHeight="1" x14ac:dyDescent="0.3">
      <c r="A66" s="737" t="s">
        <v>5041</v>
      </c>
      <c r="B66" s="738" t="s">
        <v>5042</v>
      </c>
      <c r="C66" s="738" t="s">
        <v>4144</v>
      </c>
      <c r="D66" s="738" t="s">
        <v>5069</v>
      </c>
      <c r="E66" s="738" t="s">
        <v>5070</v>
      </c>
      <c r="F66" s="741">
        <v>6</v>
      </c>
      <c r="G66" s="741">
        <v>492</v>
      </c>
      <c r="H66" s="741">
        <v>1.5</v>
      </c>
      <c r="I66" s="741">
        <v>82</v>
      </c>
      <c r="J66" s="741">
        <v>4</v>
      </c>
      <c r="K66" s="741">
        <v>328</v>
      </c>
      <c r="L66" s="741">
        <v>1</v>
      </c>
      <c r="M66" s="741">
        <v>82</v>
      </c>
      <c r="N66" s="741">
        <v>14</v>
      </c>
      <c r="O66" s="741">
        <v>1148</v>
      </c>
      <c r="P66" s="754">
        <v>3.5</v>
      </c>
      <c r="Q66" s="742">
        <v>82</v>
      </c>
    </row>
    <row r="67" spans="1:17" ht="14.4" customHeight="1" x14ac:dyDescent="0.3">
      <c r="A67" s="737" t="s">
        <v>5041</v>
      </c>
      <c r="B67" s="738" t="s">
        <v>5042</v>
      </c>
      <c r="C67" s="738" t="s">
        <v>4144</v>
      </c>
      <c r="D67" s="738" t="s">
        <v>5071</v>
      </c>
      <c r="E67" s="738" t="s">
        <v>5072</v>
      </c>
      <c r="F67" s="741"/>
      <c r="G67" s="741"/>
      <c r="H67" s="741"/>
      <c r="I67" s="741"/>
      <c r="J67" s="741">
        <v>2</v>
      </c>
      <c r="K67" s="741">
        <v>126</v>
      </c>
      <c r="L67" s="741">
        <v>1</v>
      </c>
      <c r="M67" s="741">
        <v>63</v>
      </c>
      <c r="N67" s="741">
        <v>5</v>
      </c>
      <c r="O67" s="741">
        <v>315</v>
      </c>
      <c r="P67" s="754">
        <v>2.5</v>
      </c>
      <c r="Q67" s="742">
        <v>63</v>
      </c>
    </row>
    <row r="68" spans="1:17" ht="14.4" customHeight="1" x14ac:dyDescent="0.3">
      <c r="A68" s="737" t="s">
        <v>5041</v>
      </c>
      <c r="B68" s="738" t="s">
        <v>5042</v>
      </c>
      <c r="C68" s="738" t="s">
        <v>4144</v>
      </c>
      <c r="D68" s="738" t="s">
        <v>5073</v>
      </c>
      <c r="E68" s="738" t="s">
        <v>5074</v>
      </c>
      <c r="F68" s="741">
        <v>170</v>
      </c>
      <c r="G68" s="741">
        <v>2890</v>
      </c>
      <c r="H68" s="741">
        <v>0.604982206405694</v>
      </c>
      <c r="I68" s="741">
        <v>17</v>
      </c>
      <c r="J68" s="741">
        <v>281</v>
      </c>
      <c r="K68" s="741">
        <v>4777</v>
      </c>
      <c r="L68" s="741">
        <v>1</v>
      </c>
      <c r="M68" s="741">
        <v>17</v>
      </c>
      <c r="N68" s="741">
        <v>294</v>
      </c>
      <c r="O68" s="741">
        <v>4998</v>
      </c>
      <c r="P68" s="754">
        <v>1.0462633451957295</v>
      </c>
      <c r="Q68" s="742">
        <v>17</v>
      </c>
    </row>
    <row r="69" spans="1:17" ht="14.4" customHeight="1" x14ac:dyDescent="0.3">
      <c r="A69" s="737" t="s">
        <v>5041</v>
      </c>
      <c r="B69" s="738" t="s">
        <v>5042</v>
      </c>
      <c r="C69" s="738" t="s">
        <v>4144</v>
      </c>
      <c r="D69" s="738" t="s">
        <v>5075</v>
      </c>
      <c r="E69" s="738" t="s">
        <v>5076</v>
      </c>
      <c r="F69" s="741">
        <v>1</v>
      </c>
      <c r="G69" s="741">
        <v>480</v>
      </c>
      <c r="H69" s="741"/>
      <c r="I69" s="741">
        <v>480</v>
      </c>
      <c r="J69" s="741"/>
      <c r="K69" s="741"/>
      <c r="L69" s="741"/>
      <c r="M69" s="741"/>
      <c r="N69" s="741"/>
      <c r="O69" s="741"/>
      <c r="P69" s="754"/>
      <c r="Q69" s="742"/>
    </row>
    <row r="70" spans="1:17" ht="14.4" customHeight="1" x14ac:dyDescent="0.3">
      <c r="A70" s="737" t="s">
        <v>5041</v>
      </c>
      <c r="B70" s="738" t="s">
        <v>5042</v>
      </c>
      <c r="C70" s="738" t="s">
        <v>4144</v>
      </c>
      <c r="D70" s="738" t="s">
        <v>5077</v>
      </c>
      <c r="E70" s="738" t="s">
        <v>5078</v>
      </c>
      <c r="F70" s="741">
        <v>18</v>
      </c>
      <c r="G70" s="741">
        <v>846</v>
      </c>
      <c r="H70" s="741">
        <v>0.54545454545454541</v>
      </c>
      <c r="I70" s="741">
        <v>47</v>
      </c>
      <c r="J70" s="741">
        <v>33</v>
      </c>
      <c r="K70" s="741">
        <v>1551</v>
      </c>
      <c r="L70" s="741">
        <v>1</v>
      </c>
      <c r="M70" s="741">
        <v>47</v>
      </c>
      <c r="N70" s="741">
        <v>29</v>
      </c>
      <c r="O70" s="741">
        <v>1363</v>
      </c>
      <c r="P70" s="754">
        <v>0.87878787878787878</v>
      </c>
      <c r="Q70" s="742">
        <v>47</v>
      </c>
    </row>
    <row r="71" spans="1:17" ht="14.4" customHeight="1" x14ac:dyDescent="0.3">
      <c r="A71" s="737" t="s">
        <v>5041</v>
      </c>
      <c r="B71" s="738" t="s">
        <v>5042</v>
      </c>
      <c r="C71" s="738" t="s">
        <v>4144</v>
      </c>
      <c r="D71" s="738" t="s">
        <v>5079</v>
      </c>
      <c r="E71" s="738" t="s">
        <v>5080</v>
      </c>
      <c r="F71" s="741">
        <v>2</v>
      </c>
      <c r="G71" s="741">
        <v>120</v>
      </c>
      <c r="H71" s="741">
        <v>2</v>
      </c>
      <c r="I71" s="741">
        <v>60</v>
      </c>
      <c r="J71" s="741">
        <v>1</v>
      </c>
      <c r="K71" s="741">
        <v>60</v>
      </c>
      <c r="L71" s="741">
        <v>1</v>
      </c>
      <c r="M71" s="741">
        <v>60</v>
      </c>
      <c r="N71" s="741">
        <v>5</v>
      </c>
      <c r="O71" s="741">
        <v>300</v>
      </c>
      <c r="P71" s="754">
        <v>5</v>
      </c>
      <c r="Q71" s="742">
        <v>60</v>
      </c>
    </row>
    <row r="72" spans="1:17" ht="14.4" customHeight="1" x14ac:dyDescent="0.3">
      <c r="A72" s="737" t="s">
        <v>5041</v>
      </c>
      <c r="B72" s="738" t="s">
        <v>5042</v>
      </c>
      <c r="C72" s="738" t="s">
        <v>4144</v>
      </c>
      <c r="D72" s="738" t="s">
        <v>5081</v>
      </c>
      <c r="E72" s="738" t="s">
        <v>5082</v>
      </c>
      <c r="F72" s="741">
        <v>3</v>
      </c>
      <c r="G72" s="741">
        <v>1386</v>
      </c>
      <c r="H72" s="741">
        <v>0.59741379310344822</v>
      </c>
      <c r="I72" s="741">
        <v>462</v>
      </c>
      <c r="J72" s="741">
        <v>5</v>
      </c>
      <c r="K72" s="741">
        <v>2320</v>
      </c>
      <c r="L72" s="741">
        <v>1</v>
      </c>
      <c r="M72" s="741">
        <v>464</v>
      </c>
      <c r="N72" s="741">
        <v>6</v>
      </c>
      <c r="O72" s="741">
        <v>2784</v>
      </c>
      <c r="P72" s="754">
        <v>1.2</v>
      </c>
      <c r="Q72" s="742">
        <v>464</v>
      </c>
    </row>
    <row r="73" spans="1:17" ht="14.4" customHeight="1" x14ac:dyDescent="0.3">
      <c r="A73" s="737" t="s">
        <v>5041</v>
      </c>
      <c r="B73" s="738" t="s">
        <v>5042</v>
      </c>
      <c r="C73" s="738" t="s">
        <v>4144</v>
      </c>
      <c r="D73" s="738" t="s">
        <v>5083</v>
      </c>
      <c r="E73" s="738" t="s">
        <v>5084</v>
      </c>
      <c r="F73" s="741">
        <v>23</v>
      </c>
      <c r="G73" s="741">
        <v>19596</v>
      </c>
      <c r="H73" s="741">
        <v>1.7671566417170168</v>
      </c>
      <c r="I73" s="741">
        <v>852</v>
      </c>
      <c r="J73" s="741">
        <v>13</v>
      </c>
      <c r="K73" s="741">
        <v>11089</v>
      </c>
      <c r="L73" s="741">
        <v>1</v>
      </c>
      <c r="M73" s="741">
        <v>853</v>
      </c>
      <c r="N73" s="741">
        <v>35</v>
      </c>
      <c r="O73" s="741">
        <v>29855</v>
      </c>
      <c r="P73" s="754">
        <v>2.6923076923076925</v>
      </c>
      <c r="Q73" s="742">
        <v>853</v>
      </c>
    </row>
    <row r="74" spans="1:17" ht="14.4" customHeight="1" x14ac:dyDescent="0.3">
      <c r="A74" s="737" t="s">
        <v>5041</v>
      </c>
      <c r="B74" s="738" t="s">
        <v>5042</v>
      </c>
      <c r="C74" s="738" t="s">
        <v>4144</v>
      </c>
      <c r="D74" s="738" t="s">
        <v>5085</v>
      </c>
      <c r="E74" s="738" t="s">
        <v>5086</v>
      </c>
      <c r="F74" s="741"/>
      <c r="G74" s="741"/>
      <c r="H74" s="741"/>
      <c r="I74" s="741"/>
      <c r="J74" s="741"/>
      <c r="K74" s="741"/>
      <c r="L74" s="741"/>
      <c r="M74" s="741"/>
      <c r="N74" s="741">
        <v>8</v>
      </c>
      <c r="O74" s="741">
        <v>1496</v>
      </c>
      <c r="P74" s="754"/>
      <c r="Q74" s="742">
        <v>187</v>
      </c>
    </row>
    <row r="75" spans="1:17" ht="14.4" customHeight="1" x14ac:dyDescent="0.3">
      <c r="A75" s="737" t="s">
        <v>5041</v>
      </c>
      <c r="B75" s="738" t="s">
        <v>5042</v>
      </c>
      <c r="C75" s="738" t="s">
        <v>4144</v>
      </c>
      <c r="D75" s="738" t="s">
        <v>5087</v>
      </c>
      <c r="E75" s="738" t="s">
        <v>5088</v>
      </c>
      <c r="F75" s="741"/>
      <c r="G75" s="741"/>
      <c r="H75" s="741"/>
      <c r="I75" s="741"/>
      <c r="J75" s="741"/>
      <c r="K75" s="741"/>
      <c r="L75" s="741"/>
      <c r="M75" s="741"/>
      <c r="N75" s="741">
        <v>1</v>
      </c>
      <c r="O75" s="741">
        <v>310</v>
      </c>
      <c r="P75" s="754"/>
      <c r="Q75" s="742">
        <v>310</v>
      </c>
    </row>
    <row r="76" spans="1:17" ht="14.4" customHeight="1" x14ac:dyDescent="0.3">
      <c r="A76" s="737" t="s">
        <v>5041</v>
      </c>
      <c r="B76" s="738" t="s">
        <v>5042</v>
      </c>
      <c r="C76" s="738" t="s">
        <v>4144</v>
      </c>
      <c r="D76" s="738" t="s">
        <v>5089</v>
      </c>
      <c r="E76" s="738" t="s">
        <v>5090</v>
      </c>
      <c r="F76" s="741"/>
      <c r="G76" s="741"/>
      <c r="H76" s="741"/>
      <c r="I76" s="741"/>
      <c r="J76" s="741"/>
      <c r="K76" s="741"/>
      <c r="L76" s="741"/>
      <c r="M76" s="741"/>
      <c r="N76" s="741">
        <v>1</v>
      </c>
      <c r="O76" s="741">
        <v>352</v>
      </c>
      <c r="P76" s="754"/>
      <c r="Q76" s="742">
        <v>352</v>
      </c>
    </row>
    <row r="77" spans="1:17" ht="14.4" customHeight="1" x14ac:dyDescent="0.3">
      <c r="A77" s="737" t="s">
        <v>5041</v>
      </c>
      <c r="B77" s="738" t="s">
        <v>5042</v>
      </c>
      <c r="C77" s="738" t="s">
        <v>4144</v>
      </c>
      <c r="D77" s="738" t="s">
        <v>5091</v>
      </c>
      <c r="E77" s="738" t="s">
        <v>5092</v>
      </c>
      <c r="F77" s="741"/>
      <c r="G77" s="741"/>
      <c r="H77" s="741"/>
      <c r="I77" s="741"/>
      <c r="J77" s="741"/>
      <c r="K77" s="741"/>
      <c r="L77" s="741"/>
      <c r="M77" s="741"/>
      <c r="N77" s="741">
        <v>1</v>
      </c>
      <c r="O77" s="741">
        <v>352</v>
      </c>
      <c r="P77" s="754"/>
      <c r="Q77" s="742">
        <v>352</v>
      </c>
    </row>
    <row r="78" spans="1:17" ht="14.4" customHeight="1" x14ac:dyDescent="0.3">
      <c r="A78" s="737" t="s">
        <v>5041</v>
      </c>
      <c r="B78" s="738" t="s">
        <v>5042</v>
      </c>
      <c r="C78" s="738" t="s">
        <v>4144</v>
      </c>
      <c r="D78" s="738" t="s">
        <v>5093</v>
      </c>
      <c r="E78" s="738" t="s">
        <v>5094</v>
      </c>
      <c r="F78" s="741"/>
      <c r="G78" s="741"/>
      <c r="H78" s="741"/>
      <c r="I78" s="741"/>
      <c r="J78" s="741"/>
      <c r="K78" s="741"/>
      <c r="L78" s="741"/>
      <c r="M78" s="741"/>
      <c r="N78" s="741">
        <v>3</v>
      </c>
      <c r="O78" s="741">
        <v>3666</v>
      </c>
      <c r="P78" s="754"/>
      <c r="Q78" s="742">
        <v>1222</v>
      </c>
    </row>
    <row r="79" spans="1:17" ht="14.4" customHeight="1" x14ac:dyDescent="0.3">
      <c r="A79" s="737" t="s">
        <v>5041</v>
      </c>
      <c r="B79" s="738" t="s">
        <v>5042</v>
      </c>
      <c r="C79" s="738" t="s">
        <v>4144</v>
      </c>
      <c r="D79" s="738" t="s">
        <v>5095</v>
      </c>
      <c r="E79" s="738" t="s">
        <v>5096</v>
      </c>
      <c r="F79" s="741">
        <v>96</v>
      </c>
      <c r="G79" s="741">
        <v>75456</v>
      </c>
      <c r="H79" s="741">
        <v>0.53563138429649404</v>
      </c>
      <c r="I79" s="741">
        <v>786</v>
      </c>
      <c r="J79" s="741">
        <v>179</v>
      </c>
      <c r="K79" s="741">
        <v>140873</v>
      </c>
      <c r="L79" s="741">
        <v>1</v>
      </c>
      <c r="M79" s="741">
        <v>787</v>
      </c>
      <c r="N79" s="741">
        <v>221</v>
      </c>
      <c r="O79" s="741">
        <v>174148</v>
      </c>
      <c r="P79" s="754">
        <v>1.2362056604175391</v>
      </c>
      <c r="Q79" s="742">
        <v>788</v>
      </c>
    </row>
    <row r="80" spans="1:17" ht="14.4" customHeight="1" x14ac:dyDescent="0.3">
      <c r="A80" s="737" t="s">
        <v>5041</v>
      </c>
      <c r="B80" s="738" t="s">
        <v>5042</v>
      </c>
      <c r="C80" s="738" t="s">
        <v>4144</v>
      </c>
      <c r="D80" s="738" t="s">
        <v>5097</v>
      </c>
      <c r="E80" s="738" t="s">
        <v>5098</v>
      </c>
      <c r="F80" s="741"/>
      <c r="G80" s="741"/>
      <c r="H80" s="741"/>
      <c r="I80" s="741"/>
      <c r="J80" s="741">
        <v>4</v>
      </c>
      <c r="K80" s="741">
        <v>756</v>
      </c>
      <c r="L80" s="741">
        <v>1</v>
      </c>
      <c r="M80" s="741">
        <v>189</v>
      </c>
      <c r="N80" s="741"/>
      <c r="O80" s="741"/>
      <c r="P80" s="754"/>
      <c r="Q80" s="742"/>
    </row>
    <row r="81" spans="1:17" ht="14.4" customHeight="1" x14ac:dyDescent="0.3">
      <c r="A81" s="737" t="s">
        <v>5041</v>
      </c>
      <c r="B81" s="738" t="s">
        <v>5042</v>
      </c>
      <c r="C81" s="738" t="s">
        <v>4144</v>
      </c>
      <c r="D81" s="738" t="s">
        <v>5099</v>
      </c>
      <c r="E81" s="738" t="s">
        <v>5100</v>
      </c>
      <c r="F81" s="741"/>
      <c r="G81" s="741"/>
      <c r="H81" s="741"/>
      <c r="I81" s="741"/>
      <c r="J81" s="741"/>
      <c r="K81" s="741"/>
      <c r="L81" s="741"/>
      <c r="M81" s="741"/>
      <c r="N81" s="741">
        <v>1</v>
      </c>
      <c r="O81" s="741">
        <v>229</v>
      </c>
      <c r="P81" s="754"/>
      <c r="Q81" s="742">
        <v>229</v>
      </c>
    </row>
    <row r="82" spans="1:17" ht="14.4" customHeight="1" x14ac:dyDescent="0.3">
      <c r="A82" s="737" t="s">
        <v>5041</v>
      </c>
      <c r="B82" s="738" t="s">
        <v>5042</v>
      </c>
      <c r="C82" s="738" t="s">
        <v>4144</v>
      </c>
      <c r="D82" s="738" t="s">
        <v>5101</v>
      </c>
      <c r="E82" s="738" t="s">
        <v>5102</v>
      </c>
      <c r="F82" s="741"/>
      <c r="G82" s="741"/>
      <c r="H82" s="741"/>
      <c r="I82" s="741"/>
      <c r="J82" s="741">
        <v>2</v>
      </c>
      <c r="K82" s="741">
        <v>924</v>
      </c>
      <c r="L82" s="741">
        <v>1</v>
      </c>
      <c r="M82" s="741">
        <v>462</v>
      </c>
      <c r="N82" s="741">
        <v>3</v>
      </c>
      <c r="O82" s="741">
        <v>1386</v>
      </c>
      <c r="P82" s="754">
        <v>1.5</v>
      </c>
      <c r="Q82" s="742">
        <v>462</v>
      </c>
    </row>
    <row r="83" spans="1:17" ht="14.4" customHeight="1" x14ac:dyDescent="0.3">
      <c r="A83" s="737" t="s">
        <v>5041</v>
      </c>
      <c r="B83" s="738" t="s">
        <v>5042</v>
      </c>
      <c r="C83" s="738" t="s">
        <v>4144</v>
      </c>
      <c r="D83" s="738" t="s">
        <v>5103</v>
      </c>
      <c r="E83" s="738" t="s">
        <v>5104</v>
      </c>
      <c r="F83" s="741"/>
      <c r="G83" s="741"/>
      <c r="H83" s="741"/>
      <c r="I83" s="741"/>
      <c r="J83" s="741"/>
      <c r="K83" s="741"/>
      <c r="L83" s="741"/>
      <c r="M83" s="741"/>
      <c r="N83" s="741">
        <v>1</v>
      </c>
      <c r="O83" s="741">
        <v>562</v>
      </c>
      <c r="P83" s="754"/>
      <c r="Q83" s="742">
        <v>562</v>
      </c>
    </row>
    <row r="84" spans="1:17" ht="14.4" customHeight="1" x14ac:dyDescent="0.3">
      <c r="A84" s="737" t="s">
        <v>5041</v>
      </c>
      <c r="B84" s="738" t="s">
        <v>5042</v>
      </c>
      <c r="C84" s="738" t="s">
        <v>4144</v>
      </c>
      <c r="D84" s="738" t="s">
        <v>5105</v>
      </c>
      <c r="E84" s="738" t="s">
        <v>5106</v>
      </c>
      <c r="F84" s="741"/>
      <c r="G84" s="741"/>
      <c r="H84" s="741"/>
      <c r="I84" s="741"/>
      <c r="J84" s="741">
        <v>2</v>
      </c>
      <c r="K84" s="741">
        <v>344</v>
      </c>
      <c r="L84" s="741">
        <v>1</v>
      </c>
      <c r="M84" s="741">
        <v>172</v>
      </c>
      <c r="N84" s="741"/>
      <c r="O84" s="741"/>
      <c r="P84" s="754"/>
      <c r="Q84" s="742"/>
    </row>
    <row r="85" spans="1:17" ht="14.4" customHeight="1" x14ac:dyDescent="0.3">
      <c r="A85" s="737" t="s">
        <v>5041</v>
      </c>
      <c r="B85" s="738" t="s">
        <v>5042</v>
      </c>
      <c r="C85" s="738" t="s">
        <v>4144</v>
      </c>
      <c r="D85" s="738" t="s">
        <v>5107</v>
      </c>
      <c r="E85" s="738" t="s">
        <v>5108</v>
      </c>
      <c r="F85" s="741">
        <v>1</v>
      </c>
      <c r="G85" s="741">
        <v>132</v>
      </c>
      <c r="H85" s="741"/>
      <c r="I85" s="741">
        <v>132</v>
      </c>
      <c r="J85" s="741"/>
      <c r="K85" s="741"/>
      <c r="L85" s="741"/>
      <c r="M85" s="741"/>
      <c r="N85" s="741">
        <v>1</v>
      </c>
      <c r="O85" s="741">
        <v>133</v>
      </c>
      <c r="P85" s="754"/>
      <c r="Q85" s="742">
        <v>133</v>
      </c>
    </row>
    <row r="86" spans="1:17" ht="14.4" customHeight="1" x14ac:dyDescent="0.3">
      <c r="A86" s="737" t="s">
        <v>5041</v>
      </c>
      <c r="B86" s="738" t="s">
        <v>5042</v>
      </c>
      <c r="C86" s="738" t="s">
        <v>4144</v>
      </c>
      <c r="D86" s="738" t="s">
        <v>5109</v>
      </c>
      <c r="E86" s="738" t="s">
        <v>5110</v>
      </c>
      <c r="F86" s="741">
        <v>5</v>
      </c>
      <c r="G86" s="741">
        <v>445</v>
      </c>
      <c r="H86" s="741">
        <v>1</v>
      </c>
      <c r="I86" s="741">
        <v>89</v>
      </c>
      <c r="J86" s="741">
        <v>5</v>
      </c>
      <c r="K86" s="741">
        <v>445</v>
      </c>
      <c r="L86" s="741">
        <v>1</v>
      </c>
      <c r="M86" s="741">
        <v>89</v>
      </c>
      <c r="N86" s="741">
        <v>6</v>
      </c>
      <c r="O86" s="741">
        <v>534</v>
      </c>
      <c r="P86" s="754">
        <v>1.2</v>
      </c>
      <c r="Q86" s="742">
        <v>89</v>
      </c>
    </row>
    <row r="87" spans="1:17" ht="14.4" customHeight="1" x14ac:dyDescent="0.3">
      <c r="A87" s="737" t="s">
        <v>5041</v>
      </c>
      <c r="B87" s="738" t="s">
        <v>5042</v>
      </c>
      <c r="C87" s="738" t="s">
        <v>4144</v>
      </c>
      <c r="D87" s="738" t="s">
        <v>5111</v>
      </c>
      <c r="E87" s="738" t="s">
        <v>5112</v>
      </c>
      <c r="F87" s="741">
        <v>3035</v>
      </c>
      <c r="G87" s="741">
        <v>91050</v>
      </c>
      <c r="H87" s="741">
        <v>0.80610889774236383</v>
      </c>
      <c r="I87" s="741">
        <v>30</v>
      </c>
      <c r="J87" s="741">
        <v>3765</v>
      </c>
      <c r="K87" s="741">
        <v>112950</v>
      </c>
      <c r="L87" s="741">
        <v>1</v>
      </c>
      <c r="M87" s="741">
        <v>30</v>
      </c>
      <c r="N87" s="741">
        <v>4279</v>
      </c>
      <c r="O87" s="741">
        <v>128370</v>
      </c>
      <c r="P87" s="754">
        <v>1.1365205843293493</v>
      </c>
      <c r="Q87" s="742">
        <v>30</v>
      </c>
    </row>
    <row r="88" spans="1:17" ht="14.4" customHeight="1" x14ac:dyDescent="0.3">
      <c r="A88" s="737" t="s">
        <v>5041</v>
      </c>
      <c r="B88" s="738" t="s">
        <v>5042</v>
      </c>
      <c r="C88" s="738" t="s">
        <v>4144</v>
      </c>
      <c r="D88" s="738" t="s">
        <v>5113</v>
      </c>
      <c r="E88" s="738" t="s">
        <v>5114</v>
      </c>
      <c r="F88" s="741">
        <v>3</v>
      </c>
      <c r="G88" s="741">
        <v>150</v>
      </c>
      <c r="H88" s="741">
        <v>3</v>
      </c>
      <c r="I88" s="741">
        <v>50</v>
      </c>
      <c r="J88" s="741">
        <v>1</v>
      </c>
      <c r="K88" s="741">
        <v>50</v>
      </c>
      <c r="L88" s="741">
        <v>1</v>
      </c>
      <c r="M88" s="741">
        <v>50</v>
      </c>
      <c r="N88" s="741">
        <v>5</v>
      </c>
      <c r="O88" s="741">
        <v>250</v>
      </c>
      <c r="P88" s="754">
        <v>5</v>
      </c>
      <c r="Q88" s="742">
        <v>50</v>
      </c>
    </row>
    <row r="89" spans="1:17" ht="14.4" customHeight="1" x14ac:dyDescent="0.3">
      <c r="A89" s="737" t="s">
        <v>5041</v>
      </c>
      <c r="B89" s="738" t="s">
        <v>5042</v>
      </c>
      <c r="C89" s="738" t="s">
        <v>4144</v>
      </c>
      <c r="D89" s="738" t="s">
        <v>5115</v>
      </c>
      <c r="E89" s="738" t="s">
        <v>5116</v>
      </c>
      <c r="F89" s="741">
        <v>565</v>
      </c>
      <c r="G89" s="741">
        <v>6780</v>
      </c>
      <c r="H89" s="741">
        <v>0.78472222222222221</v>
      </c>
      <c r="I89" s="741">
        <v>12</v>
      </c>
      <c r="J89" s="741">
        <v>720</v>
      </c>
      <c r="K89" s="741">
        <v>8640</v>
      </c>
      <c r="L89" s="741">
        <v>1</v>
      </c>
      <c r="M89" s="741">
        <v>12</v>
      </c>
      <c r="N89" s="741">
        <v>755</v>
      </c>
      <c r="O89" s="741">
        <v>9060</v>
      </c>
      <c r="P89" s="754">
        <v>1.0486111111111112</v>
      </c>
      <c r="Q89" s="742">
        <v>12</v>
      </c>
    </row>
    <row r="90" spans="1:17" ht="14.4" customHeight="1" x14ac:dyDescent="0.3">
      <c r="A90" s="737" t="s">
        <v>5041</v>
      </c>
      <c r="B90" s="738" t="s">
        <v>5042</v>
      </c>
      <c r="C90" s="738" t="s">
        <v>4144</v>
      </c>
      <c r="D90" s="738" t="s">
        <v>5117</v>
      </c>
      <c r="E90" s="738" t="s">
        <v>5118</v>
      </c>
      <c r="F90" s="741">
        <v>6</v>
      </c>
      <c r="G90" s="741">
        <v>1092</v>
      </c>
      <c r="H90" s="741">
        <v>1.4918032786885247</v>
      </c>
      <c r="I90" s="741">
        <v>182</v>
      </c>
      <c r="J90" s="741">
        <v>4</v>
      </c>
      <c r="K90" s="741">
        <v>732</v>
      </c>
      <c r="L90" s="741">
        <v>1</v>
      </c>
      <c r="M90" s="741">
        <v>183</v>
      </c>
      <c r="N90" s="741">
        <v>5</v>
      </c>
      <c r="O90" s="741">
        <v>915</v>
      </c>
      <c r="P90" s="754">
        <v>1.25</v>
      </c>
      <c r="Q90" s="742">
        <v>183</v>
      </c>
    </row>
    <row r="91" spans="1:17" ht="14.4" customHeight="1" x14ac:dyDescent="0.3">
      <c r="A91" s="737" t="s">
        <v>5041</v>
      </c>
      <c r="B91" s="738" t="s">
        <v>5042</v>
      </c>
      <c r="C91" s="738" t="s">
        <v>4144</v>
      </c>
      <c r="D91" s="738" t="s">
        <v>5119</v>
      </c>
      <c r="E91" s="738" t="s">
        <v>5120</v>
      </c>
      <c r="F91" s="741">
        <v>42</v>
      </c>
      <c r="G91" s="741">
        <v>3024</v>
      </c>
      <c r="H91" s="741">
        <v>41.424657534246577</v>
      </c>
      <c r="I91" s="741">
        <v>72</v>
      </c>
      <c r="J91" s="741">
        <v>1</v>
      </c>
      <c r="K91" s="741">
        <v>73</v>
      </c>
      <c r="L91" s="741">
        <v>1</v>
      </c>
      <c r="M91" s="741">
        <v>73</v>
      </c>
      <c r="N91" s="741">
        <v>34</v>
      </c>
      <c r="O91" s="741">
        <v>2482</v>
      </c>
      <c r="P91" s="754">
        <v>34</v>
      </c>
      <c r="Q91" s="742">
        <v>73</v>
      </c>
    </row>
    <row r="92" spans="1:17" ht="14.4" customHeight="1" x14ac:dyDescent="0.3">
      <c r="A92" s="737" t="s">
        <v>5041</v>
      </c>
      <c r="B92" s="738" t="s">
        <v>5042</v>
      </c>
      <c r="C92" s="738" t="s">
        <v>4144</v>
      </c>
      <c r="D92" s="738" t="s">
        <v>5121</v>
      </c>
      <c r="E92" s="738" t="s">
        <v>5122</v>
      </c>
      <c r="F92" s="741">
        <v>7</v>
      </c>
      <c r="G92" s="741">
        <v>1281</v>
      </c>
      <c r="H92" s="741">
        <v>2.3206521739130435</v>
      </c>
      <c r="I92" s="741">
        <v>183</v>
      </c>
      <c r="J92" s="741">
        <v>3</v>
      </c>
      <c r="K92" s="741">
        <v>552</v>
      </c>
      <c r="L92" s="741">
        <v>1</v>
      </c>
      <c r="M92" s="741">
        <v>184</v>
      </c>
      <c r="N92" s="741">
        <v>5</v>
      </c>
      <c r="O92" s="741">
        <v>920</v>
      </c>
      <c r="P92" s="754">
        <v>1.6666666666666667</v>
      </c>
      <c r="Q92" s="742">
        <v>184</v>
      </c>
    </row>
    <row r="93" spans="1:17" ht="14.4" customHeight="1" x14ac:dyDescent="0.3">
      <c r="A93" s="737" t="s">
        <v>5041</v>
      </c>
      <c r="B93" s="738" t="s">
        <v>5042</v>
      </c>
      <c r="C93" s="738" t="s">
        <v>4144</v>
      </c>
      <c r="D93" s="738" t="s">
        <v>4964</v>
      </c>
      <c r="E93" s="738" t="s">
        <v>4965</v>
      </c>
      <c r="F93" s="741"/>
      <c r="G93" s="741"/>
      <c r="H93" s="741"/>
      <c r="I93" s="741"/>
      <c r="J93" s="741">
        <v>6</v>
      </c>
      <c r="K93" s="741">
        <v>7698</v>
      </c>
      <c r="L93" s="741">
        <v>1</v>
      </c>
      <c r="M93" s="741">
        <v>1283</v>
      </c>
      <c r="N93" s="741">
        <v>3</v>
      </c>
      <c r="O93" s="741">
        <v>3855</v>
      </c>
      <c r="P93" s="754">
        <v>0.50077942322681213</v>
      </c>
      <c r="Q93" s="742">
        <v>1285</v>
      </c>
    </row>
    <row r="94" spans="1:17" ht="14.4" customHeight="1" x14ac:dyDescent="0.3">
      <c r="A94" s="737" t="s">
        <v>5041</v>
      </c>
      <c r="B94" s="738" t="s">
        <v>5042</v>
      </c>
      <c r="C94" s="738" t="s">
        <v>4144</v>
      </c>
      <c r="D94" s="738" t="s">
        <v>5123</v>
      </c>
      <c r="E94" s="738" t="s">
        <v>5124</v>
      </c>
      <c r="F94" s="741">
        <v>454</v>
      </c>
      <c r="G94" s="741">
        <v>67192</v>
      </c>
      <c r="H94" s="741">
        <v>0.68847789333469955</v>
      </c>
      <c r="I94" s="741">
        <v>148</v>
      </c>
      <c r="J94" s="741">
        <v>655</v>
      </c>
      <c r="K94" s="741">
        <v>97595</v>
      </c>
      <c r="L94" s="741">
        <v>1</v>
      </c>
      <c r="M94" s="741">
        <v>149</v>
      </c>
      <c r="N94" s="741">
        <v>690</v>
      </c>
      <c r="O94" s="741">
        <v>102810</v>
      </c>
      <c r="P94" s="754">
        <v>1.0534351145038168</v>
      </c>
      <c r="Q94" s="742">
        <v>149</v>
      </c>
    </row>
    <row r="95" spans="1:17" ht="14.4" customHeight="1" x14ac:dyDescent="0.3">
      <c r="A95" s="737" t="s">
        <v>5041</v>
      </c>
      <c r="B95" s="738" t="s">
        <v>5042</v>
      </c>
      <c r="C95" s="738" t="s">
        <v>4144</v>
      </c>
      <c r="D95" s="738" t="s">
        <v>5125</v>
      </c>
      <c r="E95" s="738" t="s">
        <v>5126</v>
      </c>
      <c r="F95" s="741">
        <v>3076</v>
      </c>
      <c r="G95" s="741">
        <v>92280</v>
      </c>
      <c r="H95" s="741">
        <v>0.80862250262881175</v>
      </c>
      <c r="I95" s="741">
        <v>30</v>
      </c>
      <c r="J95" s="741">
        <v>3804</v>
      </c>
      <c r="K95" s="741">
        <v>114120</v>
      </c>
      <c r="L95" s="741">
        <v>1</v>
      </c>
      <c r="M95" s="741">
        <v>30</v>
      </c>
      <c r="N95" s="741">
        <v>4184</v>
      </c>
      <c r="O95" s="741">
        <v>125520</v>
      </c>
      <c r="P95" s="754">
        <v>1.099894847528917</v>
      </c>
      <c r="Q95" s="742">
        <v>30</v>
      </c>
    </row>
    <row r="96" spans="1:17" ht="14.4" customHeight="1" x14ac:dyDescent="0.3">
      <c r="A96" s="737" t="s">
        <v>5041</v>
      </c>
      <c r="B96" s="738" t="s">
        <v>5042</v>
      </c>
      <c r="C96" s="738" t="s">
        <v>4144</v>
      </c>
      <c r="D96" s="738" t="s">
        <v>5127</v>
      </c>
      <c r="E96" s="738" t="s">
        <v>5128</v>
      </c>
      <c r="F96" s="741">
        <v>62</v>
      </c>
      <c r="G96" s="741">
        <v>1922</v>
      </c>
      <c r="H96" s="741">
        <v>0.64583333333333337</v>
      </c>
      <c r="I96" s="741">
        <v>31</v>
      </c>
      <c r="J96" s="741">
        <v>96</v>
      </c>
      <c r="K96" s="741">
        <v>2976</v>
      </c>
      <c r="L96" s="741">
        <v>1</v>
      </c>
      <c r="M96" s="741">
        <v>31</v>
      </c>
      <c r="N96" s="741">
        <v>137</v>
      </c>
      <c r="O96" s="741">
        <v>4247</v>
      </c>
      <c r="P96" s="754">
        <v>1.4270833333333333</v>
      </c>
      <c r="Q96" s="742">
        <v>31</v>
      </c>
    </row>
    <row r="97" spans="1:17" ht="14.4" customHeight="1" x14ac:dyDescent="0.3">
      <c r="A97" s="737" t="s">
        <v>5041</v>
      </c>
      <c r="B97" s="738" t="s">
        <v>5042</v>
      </c>
      <c r="C97" s="738" t="s">
        <v>4144</v>
      </c>
      <c r="D97" s="738" t="s">
        <v>5129</v>
      </c>
      <c r="E97" s="738" t="s">
        <v>5130</v>
      </c>
      <c r="F97" s="741">
        <v>88</v>
      </c>
      <c r="G97" s="741">
        <v>2376</v>
      </c>
      <c r="H97" s="741">
        <v>0.70967741935483875</v>
      </c>
      <c r="I97" s="741">
        <v>27</v>
      </c>
      <c r="J97" s="741">
        <v>124</v>
      </c>
      <c r="K97" s="741">
        <v>3348</v>
      </c>
      <c r="L97" s="741">
        <v>1</v>
      </c>
      <c r="M97" s="741">
        <v>27</v>
      </c>
      <c r="N97" s="741">
        <v>187</v>
      </c>
      <c r="O97" s="741">
        <v>5049</v>
      </c>
      <c r="P97" s="754">
        <v>1.5080645161290323</v>
      </c>
      <c r="Q97" s="742">
        <v>27</v>
      </c>
    </row>
    <row r="98" spans="1:17" ht="14.4" customHeight="1" x14ac:dyDescent="0.3">
      <c r="A98" s="737" t="s">
        <v>5041</v>
      </c>
      <c r="B98" s="738" t="s">
        <v>5042</v>
      </c>
      <c r="C98" s="738" t="s">
        <v>4144</v>
      </c>
      <c r="D98" s="738" t="s">
        <v>5131</v>
      </c>
      <c r="E98" s="738" t="s">
        <v>5132</v>
      </c>
      <c r="F98" s="741">
        <v>2</v>
      </c>
      <c r="G98" s="741">
        <v>44</v>
      </c>
      <c r="H98" s="741">
        <v>0.2</v>
      </c>
      <c r="I98" s="741">
        <v>22</v>
      </c>
      <c r="J98" s="741">
        <v>10</v>
      </c>
      <c r="K98" s="741">
        <v>220</v>
      </c>
      <c r="L98" s="741">
        <v>1</v>
      </c>
      <c r="M98" s="741">
        <v>22</v>
      </c>
      <c r="N98" s="741">
        <v>2</v>
      </c>
      <c r="O98" s="741">
        <v>44</v>
      </c>
      <c r="P98" s="754">
        <v>0.2</v>
      </c>
      <c r="Q98" s="742">
        <v>22</v>
      </c>
    </row>
    <row r="99" spans="1:17" ht="14.4" customHeight="1" x14ac:dyDescent="0.3">
      <c r="A99" s="737" t="s">
        <v>5041</v>
      </c>
      <c r="B99" s="738" t="s">
        <v>5042</v>
      </c>
      <c r="C99" s="738" t="s">
        <v>4144</v>
      </c>
      <c r="D99" s="738" t="s">
        <v>5133</v>
      </c>
      <c r="E99" s="738" t="s">
        <v>5134</v>
      </c>
      <c r="F99" s="741">
        <v>262</v>
      </c>
      <c r="G99" s="741">
        <v>6550</v>
      </c>
      <c r="H99" s="741">
        <v>0.81366459627329191</v>
      </c>
      <c r="I99" s="741">
        <v>25</v>
      </c>
      <c r="J99" s="741">
        <v>322</v>
      </c>
      <c r="K99" s="741">
        <v>8050</v>
      </c>
      <c r="L99" s="741">
        <v>1</v>
      </c>
      <c r="M99" s="741">
        <v>25</v>
      </c>
      <c r="N99" s="741">
        <v>325</v>
      </c>
      <c r="O99" s="741">
        <v>8125</v>
      </c>
      <c r="P99" s="754">
        <v>1.0093167701863355</v>
      </c>
      <c r="Q99" s="742">
        <v>25</v>
      </c>
    </row>
    <row r="100" spans="1:17" ht="14.4" customHeight="1" x14ac:dyDescent="0.3">
      <c r="A100" s="737" t="s">
        <v>5041</v>
      </c>
      <c r="B100" s="738" t="s">
        <v>5042</v>
      </c>
      <c r="C100" s="738" t="s">
        <v>4144</v>
      </c>
      <c r="D100" s="738" t="s">
        <v>5135</v>
      </c>
      <c r="E100" s="738" t="s">
        <v>5136</v>
      </c>
      <c r="F100" s="741">
        <v>3</v>
      </c>
      <c r="G100" s="741">
        <v>99</v>
      </c>
      <c r="H100" s="741">
        <v>0.3</v>
      </c>
      <c r="I100" s="741">
        <v>33</v>
      </c>
      <c r="J100" s="741">
        <v>10</v>
      </c>
      <c r="K100" s="741">
        <v>330</v>
      </c>
      <c r="L100" s="741">
        <v>1</v>
      </c>
      <c r="M100" s="741">
        <v>33</v>
      </c>
      <c r="N100" s="741">
        <v>12</v>
      </c>
      <c r="O100" s="741">
        <v>396</v>
      </c>
      <c r="P100" s="754">
        <v>1.2</v>
      </c>
      <c r="Q100" s="742">
        <v>33</v>
      </c>
    </row>
    <row r="101" spans="1:17" ht="14.4" customHeight="1" x14ac:dyDescent="0.3">
      <c r="A101" s="737" t="s">
        <v>5041</v>
      </c>
      <c r="B101" s="738" t="s">
        <v>5042</v>
      </c>
      <c r="C101" s="738" t="s">
        <v>4144</v>
      </c>
      <c r="D101" s="738" t="s">
        <v>5137</v>
      </c>
      <c r="E101" s="738" t="s">
        <v>5138</v>
      </c>
      <c r="F101" s="741">
        <v>2</v>
      </c>
      <c r="G101" s="741">
        <v>60</v>
      </c>
      <c r="H101" s="741"/>
      <c r="I101" s="741">
        <v>30</v>
      </c>
      <c r="J101" s="741"/>
      <c r="K101" s="741"/>
      <c r="L101" s="741"/>
      <c r="M101" s="741"/>
      <c r="N101" s="741">
        <v>4</v>
      </c>
      <c r="O101" s="741">
        <v>120</v>
      </c>
      <c r="P101" s="754"/>
      <c r="Q101" s="742">
        <v>30</v>
      </c>
    </row>
    <row r="102" spans="1:17" ht="14.4" customHeight="1" x14ac:dyDescent="0.3">
      <c r="A102" s="737" t="s">
        <v>5041</v>
      </c>
      <c r="B102" s="738" t="s">
        <v>5042</v>
      </c>
      <c r="C102" s="738" t="s">
        <v>4144</v>
      </c>
      <c r="D102" s="738" t="s">
        <v>5139</v>
      </c>
      <c r="E102" s="738" t="s">
        <v>5140</v>
      </c>
      <c r="F102" s="741">
        <v>1</v>
      </c>
      <c r="G102" s="741">
        <v>204</v>
      </c>
      <c r="H102" s="741"/>
      <c r="I102" s="741">
        <v>204</v>
      </c>
      <c r="J102" s="741"/>
      <c r="K102" s="741"/>
      <c r="L102" s="741"/>
      <c r="M102" s="741"/>
      <c r="N102" s="741">
        <v>1</v>
      </c>
      <c r="O102" s="741">
        <v>205</v>
      </c>
      <c r="P102" s="754"/>
      <c r="Q102" s="742">
        <v>205</v>
      </c>
    </row>
    <row r="103" spans="1:17" ht="14.4" customHeight="1" x14ac:dyDescent="0.3">
      <c r="A103" s="737" t="s">
        <v>5041</v>
      </c>
      <c r="B103" s="738" t="s">
        <v>5042</v>
      </c>
      <c r="C103" s="738" t="s">
        <v>4144</v>
      </c>
      <c r="D103" s="738" t="s">
        <v>5141</v>
      </c>
      <c r="E103" s="738" t="s">
        <v>5142</v>
      </c>
      <c r="F103" s="741">
        <v>118</v>
      </c>
      <c r="G103" s="741">
        <v>3068</v>
      </c>
      <c r="H103" s="741">
        <v>0.60204081632653061</v>
      </c>
      <c r="I103" s="741">
        <v>26</v>
      </c>
      <c r="J103" s="741">
        <v>196</v>
      </c>
      <c r="K103" s="741">
        <v>5096</v>
      </c>
      <c r="L103" s="741">
        <v>1</v>
      </c>
      <c r="M103" s="741">
        <v>26</v>
      </c>
      <c r="N103" s="741">
        <v>201</v>
      </c>
      <c r="O103" s="741">
        <v>5226</v>
      </c>
      <c r="P103" s="754">
        <v>1.0255102040816326</v>
      </c>
      <c r="Q103" s="742">
        <v>26</v>
      </c>
    </row>
    <row r="104" spans="1:17" ht="14.4" customHeight="1" x14ac:dyDescent="0.3">
      <c r="A104" s="737" t="s">
        <v>5041</v>
      </c>
      <c r="B104" s="738" t="s">
        <v>5042</v>
      </c>
      <c r="C104" s="738" t="s">
        <v>4144</v>
      </c>
      <c r="D104" s="738" t="s">
        <v>5143</v>
      </c>
      <c r="E104" s="738" t="s">
        <v>5144</v>
      </c>
      <c r="F104" s="741">
        <v>20</v>
      </c>
      <c r="G104" s="741">
        <v>1680</v>
      </c>
      <c r="H104" s="741">
        <v>0.5714285714285714</v>
      </c>
      <c r="I104" s="741">
        <v>84</v>
      </c>
      <c r="J104" s="741">
        <v>35</v>
      </c>
      <c r="K104" s="741">
        <v>2940</v>
      </c>
      <c r="L104" s="741">
        <v>1</v>
      </c>
      <c r="M104" s="741">
        <v>84</v>
      </c>
      <c r="N104" s="741">
        <v>38</v>
      </c>
      <c r="O104" s="741">
        <v>3192</v>
      </c>
      <c r="P104" s="754">
        <v>1.0857142857142856</v>
      </c>
      <c r="Q104" s="742">
        <v>84</v>
      </c>
    </row>
    <row r="105" spans="1:17" ht="14.4" customHeight="1" x14ac:dyDescent="0.3">
      <c r="A105" s="737" t="s">
        <v>5041</v>
      </c>
      <c r="B105" s="738" t="s">
        <v>5042</v>
      </c>
      <c r="C105" s="738" t="s">
        <v>4144</v>
      </c>
      <c r="D105" s="738" t="s">
        <v>5145</v>
      </c>
      <c r="E105" s="738" t="s">
        <v>5146</v>
      </c>
      <c r="F105" s="741">
        <v>8</v>
      </c>
      <c r="G105" s="741">
        <v>1400</v>
      </c>
      <c r="H105" s="741">
        <v>1.9886363636363635</v>
      </c>
      <c r="I105" s="741">
        <v>175</v>
      </c>
      <c r="J105" s="741">
        <v>4</v>
      </c>
      <c r="K105" s="741">
        <v>704</v>
      </c>
      <c r="L105" s="741">
        <v>1</v>
      </c>
      <c r="M105" s="741">
        <v>176</v>
      </c>
      <c r="N105" s="741">
        <v>7</v>
      </c>
      <c r="O105" s="741">
        <v>1232</v>
      </c>
      <c r="P105" s="754">
        <v>1.75</v>
      </c>
      <c r="Q105" s="742">
        <v>176</v>
      </c>
    </row>
    <row r="106" spans="1:17" ht="14.4" customHeight="1" x14ac:dyDescent="0.3">
      <c r="A106" s="737" t="s">
        <v>5041</v>
      </c>
      <c r="B106" s="738" t="s">
        <v>5042</v>
      </c>
      <c r="C106" s="738" t="s">
        <v>4144</v>
      </c>
      <c r="D106" s="738" t="s">
        <v>5147</v>
      </c>
      <c r="E106" s="738" t="s">
        <v>5148</v>
      </c>
      <c r="F106" s="741">
        <v>95</v>
      </c>
      <c r="G106" s="741">
        <v>1425</v>
      </c>
      <c r="H106" s="741">
        <v>0.69343065693430661</v>
      </c>
      <c r="I106" s="741">
        <v>15</v>
      </c>
      <c r="J106" s="741">
        <v>137</v>
      </c>
      <c r="K106" s="741">
        <v>2055</v>
      </c>
      <c r="L106" s="741">
        <v>1</v>
      </c>
      <c r="M106" s="741">
        <v>15</v>
      </c>
      <c r="N106" s="741">
        <v>177</v>
      </c>
      <c r="O106" s="741">
        <v>2655</v>
      </c>
      <c r="P106" s="754">
        <v>1.2919708029197081</v>
      </c>
      <c r="Q106" s="742">
        <v>15</v>
      </c>
    </row>
    <row r="107" spans="1:17" ht="14.4" customHeight="1" x14ac:dyDescent="0.3">
      <c r="A107" s="737" t="s">
        <v>5041</v>
      </c>
      <c r="B107" s="738" t="s">
        <v>5042</v>
      </c>
      <c r="C107" s="738" t="s">
        <v>4144</v>
      </c>
      <c r="D107" s="738" t="s">
        <v>5149</v>
      </c>
      <c r="E107" s="738" t="s">
        <v>5150</v>
      </c>
      <c r="F107" s="741">
        <v>37</v>
      </c>
      <c r="G107" s="741">
        <v>851</v>
      </c>
      <c r="H107" s="741">
        <v>0.46835443037974683</v>
      </c>
      <c r="I107" s="741">
        <v>23</v>
      </c>
      <c r="J107" s="741">
        <v>79</v>
      </c>
      <c r="K107" s="741">
        <v>1817</v>
      </c>
      <c r="L107" s="741">
        <v>1</v>
      </c>
      <c r="M107" s="741">
        <v>23</v>
      </c>
      <c r="N107" s="741">
        <v>90</v>
      </c>
      <c r="O107" s="741">
        <v>2070</v>
      </c>
      <c r="P107" s="754">
        <v>1.139240506329114</v>
      </c>
      <c r="Q107" s="742">
        <v>23</v>
      </c>
    </row>
    <row r="108" spans="1:17" ht="14.4" customHeight="1" x14ac:dyDescent="0.3">
      <c r="A108" s="737" t="s">
        <v>5041</v>
      </c>
      <c r="B108" s="738" t="s">
        <v>5042</v>
      </c>
      <c r="C108" s="738" t="s">
        <v>4144</v>
      </c>
      <c r="D108" s="738" t="s">
        <v>5151</v>
      </c>
      <c r="E108" s="738" t="s">
        <v>5152</v>
      </c>
      <c r="F108" s="741"/>
      <c r="G108" s="741"/>
      <c r="H108" s="741"/>
      <c r="I108" s="741"/>
      <c r="J108" s="741"/>
      <c r="K108" s="741"/>
      <c r="L108" s="741"/>
      <c r="M108" s="741"/>
      <c r="N108" s="741">
        <v>1</v>
      </c>
      <c r="O108" s="741">
        <v>252</v>
      </c>
      <c r="P108" s="754"/>
      <c r="Q108" s="742">
        <v>252</v>
      </c>
    </row>
    <row r="109" spans="1:17" ht="14.4" customHeight="1" x14ac:dyDescent="0.3">
      <c r="A109" s="737" t="s">
        <v>5041</v>
      </c>
      <c r="B109" s="738" t="s">
        <v>5042</v>
      </c>
      <c r="C109" s="738" t="s">
        <v>4144</v>
      </c>
      <c r="D109" s="738" t="s">
        <v>5153</v>
      </c>
      <c r="E109" s="738" t="s">
        <v>5154</v>
      </c>
      <c r="F109" s="741">
        <v>70</v>
      </c>
      <c r="G109" s="741">
        <v>2590</v>
      </c>
      <c r="H109" s="741">
        <v>0.83333333333333337</v>
      </c>
      <c r="I109" s="741">
        <v>37</v>
      </c>
      <c r="J109" s="741">
        <v>84</v>
      </c>
      <c r="K109" s="741">
        <v>3108</v>
      </c>
      <c r="L109" s="741">
        <v>1</v>
      </c>
      <c r="M109" s="741">
        <v>37</v>
      </c>
      <c r="N109" s="741">
        <v>85</v>
      </c>
      <c r="O109" s="741">
        <v>3145</v>
      </c>
      <c r="P109" s="754">
        <v>1.0119047619047619</v>
      </c>
      <c r="Q109" s="742">
        <v>37</v>
      </c>
    </row>
    <row r="110" spans="1:17" ht="14.4" customHeight="1" x14ac:dyDescent="0.3">
      <c r="A110" s="737" t="s">
        <v>5041</v>
      </c>
      <c r="B110" s="738" t="s">
        <v>5042</v>
      </c>
      <c r="C110" s="738" t="s">
        <v>4144</v>
      </c>
      <c r="D110" s="738" t="s">
        <v>5155</v>
      </c>
      <c r="E110" s="738" t="s">
        <v>5156</v>
      </c>
      <c r="F110" s="741">
        <v>2903</v>
      </c>
      <c r="G110" s="741">
        <v>66769</v>
      </c>
      <c r="H110" s="741">
        <v>0.77891065199892673</v>
      </c>
      <c r="I110" s="741">
        <v>23</v>
      </c>
      <c r="J110" s="741">
        <v>3727</v>
      </c>
      <c r="K110" s="741">
        <v>85721</v>
      </c>
      <c r="L110" s="741">
        <v>1</v>
      </c>
      <c r="M110" s="741">
        <v>23</v>
      </c>
      <c r="N110" s="741">
        <v>4116</v>
      </c>
      <c r="O110" s="741">
        <v>94668</v>
      </c>
      <c r="P110" s="754">
        <v>1.1043734907432252</v>
      </c>
      <c r="Q110" s="742">
        <v>23</v>
      </c>
    </row>
    <row r="111" spans="1:17" ht="14.4" customHeight="1" x14ac:dyDescent="0.3">
      <c r="A111" s="737" t="s">
        <v>5041</v>
      </c>
      <c r="B111" s="738" t="s">
        <v>5042</v>
      </c>
      <c r="C111" s="738" t="s">
        <v>4144</v>
      </c>
      <c r="D111" s="738" t="s">
        <v>5157</v>
      </c>
      <c r="E111" s="738" t="s">
        <v>5158</v>
      </c>
      <c r="F111" s="741"/>
      <c r="G111" s="741"/>
      <c r="H111" s="741"/>
      <c r="I111" s="741"/>
      <c r="J111" s="741"/>
      <c r="K111" s="741"/>
      <c r="L111" s="741"/>
      <c r="M111" s="741"/>
      <c r="N111" s="741">
        <v>1</v>
      </c>
      <c r="O111" s="741">
        <v>171</v>
      </c>
      <c r="P111" s="754"/>
      <c r="Q111" s="742">
        <v>171</v>
      </c>
    </row>
    <row r="112" spans="1:17" ht="14.4" customHeight="1" x14ac:dyDescent="0.3">
      <c r="A112" s="737" t="s">
        <v>5041</v>
      </c>
      <c r="B112" s="738" t="s">
        <v>5042</v>
      </c>
      <c r="C112" s="738" t="s">
        <v>4144</v>
      </c>
      <c r="D112" s="738" t="s">
        <v>5159</v>
      </c>
      <c r="E112" s="738" t="s">
        <v>5160</v>
      </c>
      <c r="F112" s="741"/>
      <c r="G112" s="741"/>
      <c r="H112" s="741"/>
      <c r="I112" s="741"/>
      <c r="J112" s="741"/>
      <c r="K112" s="741"/>
      <c r="L112" s="741"/>
      <c r="M112" s="741"/>
      <c r="N112" s="741">
        <v>3</v>
      </c>
      <c r="O112" s="741">
        <v>993</v>
      </c>
      <c r="P112" s="754"/>
      <c r="Q112" s="742">
        <v>331</v>
      </c>
    </row>
    <row r="113" spans="1:17" ht="14.4" customHeight="1" x14ac:dyDescent="0.3">
      <c r="A113" s="737" t="s">
        <v>5041</v>
      </c>
      <c r="B113" s="738" t="s">
        <v>5042</v>
      </c>
      <c r="C113" s="738" t="s">
        <v>4144</v>
      </c>
      <c r="D113" s="738" t="s">
        <v>5161</v>
      </c>
      <c r="E113" s="738" t="s">
        <v>5162</v>
      </c>
      <c r="F113" s="741"/>
      <c r="G113" s="741"/>
      <c r="H113" s="741"/>
      <c r="I113" s="741"/>
      <c r="J113" s="741">
        <v>1</v>
      </c>
      <c r="K113" s="741">
        <v>277</v>
      </c>
      <c r="L113" s="741">
        <v>1</v>
      </c>
      <c r="M113" s="741">
        <v>277</v>
      </c>
      <c r="N113" s="741"/>
      <c r="O113" s="741"/>
      <c r="P113" s="754"/>
      <c r="Q113" s="742"/>
    </row>
    <row r="114" spans="1:17" ht="14.4" customHeight="1" x14ac:dyDescent="0.3">
      <c r="A114" s="737" t="s">
        <v>5041</v>
      </c>
      <c r="B114" s="738" t="s">
        <v>5042</v>
      </c>
      <c r="C114" s="738" t="s">
        <v>4144</v>
      </c>
      <c r="D114" s="738" t="s">
        <v>5163</v>
      </c>
      <c r="E114" s="738" t="s">
        <v>5164</v>
      </c>
      <c r="F114" s="741">
        <v>92</v>
      </c>
      <c r="G114" s="741">
        <v>2668</v>
      </c>
      <c r="H114" s="741">
        <v>0.55421686746987953</v>
      </c>
      <c r="I114" s="741">
        <v>29</v>
      </c>
      <c r="J114" s="741">
        <v>166</v>
      </c>
      <c r="K114" s="741">
        <v>4814</v>
      </c>
      <c r="L114" s="741">
        <v>1</v>
      </c>
      <c r="M114" s="741">
        <v>29</v>
      </c>
      <c r="N114" s="741">
        <v>182</v>
      </c>
      <c r="O114" s="741">
        <v>5278</v>
      </c>
      <c r="P114" s="754">
        <v>1.0963855421686748</v>
      </c>
      <c r="Q114" s="742">
        <v>29</v>
      </c>
    </row>
    <row r="115" spans="1:17" ht="14.4" customHeight="1" x14ac:dyDescent="0.3">
      <c r="A115" s="737" t="s">
        <v>5041</v>
      </c>
      <c r="B115" s="738" t="s">
        <v>5042</v>
      </c>
      <c r="C115" s="738" t="s">
        <v>4144</v>
      </c>
      <c r="D115" s="738" t="s">
        <v>5165</v>
      </c>
      <c r="E115" s="738" t="s">
        <v>5166</v>
      </c>
      <c r="F115" s="741">
        <v>27</v>
      </c>
      <c r="G115" s="741">
        <v>4779</v>
      </c>
      <c r="H115" s="741">
        <v>0.6392455858747994</v>
      </c>
      <c r="I115" s="741">
        <v>177</v>
      </c>
      <c r="J115" s="741">
        <v>42</v>
      </c>
      <c r="K115" s="741">
        <v>7476</v>
      </c>
      <c r="L115" s="741">
        <v>1</v>
      </c>
      <c r="M115" s="741">
        <v>178</v>
      </c>
      <c r="N115" s="741">
        <v>38</v>
      </c>
      <c r="O115" s="741">
        <v>6764</v>
      </c>
      <c r="P115" s="754">
        <v>0.90476190476190477</v>
      </c>
      <c r="Q115" s="742">
        <v>178</v>
      </c>
    </row>
    <row r="116" spans="1:17" ht="14.4" customHeight="1" x14ac:dyDescent="0.3">
      <c r="A116" s="737" t="s">
        <v>5041</v>
      </c>
      <c r="B116" s="738" t="s">
        <v>5042</v>
      </c>
      <c r="C116" s="738" t="s">
        <v>4144</v>
      </c>
      <c r="D116" s="738" t="s">
        <v>5167</v>
      </c>
      <c r="E116" s="738" t="s">
        <v>5168</v>
      </c>
      <c r="F116" s="741">
        <v>8</v>
      </c>
      <c r="G116" s="741">
        <v>120</v>
      </c>
      <c r="H116" s="741">
        <v>0.44444444444444442</v>
      </c>
      <c r="I116" s="741">
        <v>15</v>
      </c>
      <c r="J116" s="741">
        <v>18</v>
      </c>
      <c r="K116" s="741">
        <v>270</v>
      </c>
      <c r="L116" s="741">
        <v>1</v>
      </c>
      <c r="M116" s="741">
        <v>15</v>
      </c>
      <c r="N116" s="741">
        <v>23</v>
      </c>
      <c r="O116" s="741">
        <v>345</v>
      </c>
      <c r="P116" s="754">
        <v>1.2777777777777777</v>
      </c>
      <c r="Q116" s="742">
        <v>15</v>
      </c>
    </row>
    <row r="117" spans="1:17" ht="14.4" customHeight="1" x14ac:dyDescent="0.3">
      <c r="A117" s="737" t="s">
        <v>5041</v>
      </c>
      <c r="B117" s="738" t="s">
        <v>5042</v>
      </c>
      <c r="C117" s="738" t="s">
        <v>4144</v>
      </c>
      <c r="D117" s="738" t="s">
        <v>5169</v>
      </c>
      <c r="E117" s="738" t="s">
        <v>5170</v>
      </c>
      <c r="F117" s="741">
        <v>133</v>
      </c>
      <c r="G117" s="741">
        <v>2527</v>
      </c>
      <c r="H117" s="741">
        <v>0.51953125</v>
      </c>
      <c r="I117" s="741">
        <v>19</v>
      </c>
      <c r="J117" s="741">
        <v>256</v>
      </c>
      <c r="K117" s="741">
        <v>4864</v>
      </c>
      <c r="L117" s="741">
        <v>1</v>
      </c>
      <c r="M117" s="741">
        <v>19</v>
      </c>
      <c r="N117" s="741">
        <v>278</v>
      </c>
      <c r="O117" s="741">
        <v>5282</v>
      </c>
      <c r="P117" s="754">
        <v>1.0859375</v>
      </c>
      <c r="Q117" s="742">
        <v>19</v>
      </c>
    </row>
    <row r="118" spans="1:17" ht="14.4" customHeight="1" x14ac:dyDescent="0.3">
      <c r="A118" s="737" t="s">
        <v>5041</v>
      </c>
      <c r="B118" s="738" t="s">
        <v>5042</v>
      </c>
      <c r="C118" s="738" t="s">
        <v>4144</v>
      </c>
      <c r="D118" s="738" t="s">
        <v>5171</v>
      </c>
      <c r="E118" s="738" t="s">
        <v>5172</v>
      </c>
      <c r="F118" s="741">
        <v>338</v>
      </c>
      <c r="G118" s="741">
        <v>6760</v>
      </c>
      <c r="H118" s="741">
        <v>0.6079136690647482</v>
      </c>
      <c r="I118" s="741">
        <v>20</v>
      </c>
      <c r="J118" s="741">
        <v>556</v>
      </c>
      <c r="K118" s="741">
        <v>11120</v>
      </c>
      <c r="L118" s="741">
        <v>1</v>
      </c>
      <c r="M118" s="741">
        <v>20</v>
      </c>
      <c r="N118" s="741">
        <v>541</v>
      </c>
      <c r="O118" s="741">
        <v>10820</v>
      </c>
      <c r="P118" s="754">
        <v>0.9730215827338129</v>
      </c>
      <c r="Q118" s="742">
        <v>20</v>
      </c>
    </row>
    <row r="119" spans="1:17" ht="14.4" customHeight="1" x14ac:dyDescent="0.3">
      <c r="A119" s="737" t="s">
        <v>5041</v>
      </c>
      <c r="B119" s="738" t="s">
        <v>5042</v>
      </c>
      <c r="C119" s="738" t="s">
        <v>4144</v>
      </c>
      <c r="D119" s="738" t="s">
        <v>5173</v>
      </c>
      <c r="E119" s="738" t="s">
        <v>5174</v>
      </c>
      <c r="F119" s="741"/>
      <c r="G119" s="741"/>
      <c r="H119" s="741"/>
      <c r="I119" s="741"/>
      <c r="J119" s="741"/>
      <c r="K119" s="741"/>
      <c r="L119" s="741"/>
      <c r="M119" s="741"/>
      <c r="N119" s="741">
        <v>1</v>
      </c>
      <c r="O119" s="741">
        <v>186</v>
      </c>
      <c r="P119" s="754"/>
      <c r="Q119" s="742">
        <v>186</v>
      </c>
    </row>
    <row r="120" spans="1:17" ht="14.4" customHeight="1" x14ac:dyDescent="0.3">
      <c r="A120" s="737" t="s">
        <v>5041</v>
      </c>
      <c r="B120" s="738" t="s">
        <v>5042</v>
      </c>
      <c r="C120" s="738" t="s">
        <v>4144</v>
      </c>
      <c r="D120" s="738" t="s">
        <v>5175</v>
      </c>
      <c r="E120" s="738" t="s">
        <v>5176</v>
      </c>
      <c r="F120" s="741"/>
      <c r="G120" s="741"/>
      <c r="H120" s="741"/>
      <c r="I120" s="741"/>
      <c r="J120" s="741"/>
      <c r="K120" s="741"/>
      <c r="L120" s="741"/>
      <c r="M120" s="741"/>
      <c r="N120" s="741">
        <v>1</v>
      </c>
      <c r="O120" s="741">
        <v>174</v>
      </c>
      <c r="P120" s="754"/>
      <c r="Q120" s="742">
        <v>174</v>
      </c>
    </row>
    <row r="121" spans="1:17" ht="14.4" customHeight="1" x14ac:dyDescent="0.3">
      <c r="A121" s="737" t="s">
        <v>5041</v>
      </c>
      <c r="B121" s="738" t="s">
        <v>5042</v>
      </c>
      <c r="C121" s="738" t="s">
        <v>4144</v>
      </c>
      <c r="D121" s="738" t="s">
        <v>5177</v>
      </c>
      <c r="E121" s="738" t="s">
        <v>5178</v>
      </c>
      <c r="F121" s="741">
        <v>46</v>
      </c>
      <c r="G121" s="741">
        <v>3864</v>
      </c>
      <c r="H121" s="741">
        <v>0.63888888888888884</v>
      </c>
      <c r="I121" s="741">
        <v>84</v>
      </c>
      <c r="J121" s="741">
        <v>72</v>
      </c>
      <c r="K121" s="741">
        <v>6048</v>
      </c>
      <c r="L121" s="741">
        <v>1</v>
      </c>
      <c r="M121" s="741">
        <v>84</v>
      </c>
      <c r="N121" s="741">
        <v>57</v>
      </c>
      <c r="O121" s="741">
        <v>4788</v>
      </c>
      <c r="P121" s="754">
        <v>0.79166666666666663</v>
      </c>
      <c r="Q121" s="742">
        <v>84</v>
      </c>
    </row>
    <row r="122" spans="1:17" ht="14.4" customHeight="1" x14ac:dyDescent="0.3">
      <c r="A122" s="737" t="s">
        <v>5041</v>
      </c>
      <c r="B122" s="738" t="s">
        <v>5042</v>
      </c>
      <c r="C122" s="738" t="s">
        <v>4144</v>
      </c>
      <c r="D122" s="738" t="s">
        <v>5179</v>
      </c>
      <c r="E122" s="738" t="s">
        <v>5180</v>
      </c>
      <c r="F122" s="741">
        <v>1</v>
      </c>
      <c r="G122" s="741">
        <v>300</v>
      </c>
      <c r="H122" s="741"/>
      <c r="I122" s="741">
        <v>300</v>
      </c>
      <c r="J122" s="741"/>
      <c r="K122" s="741"/>
      <c r="L122" s="741"/>
      <c r="M122" s="741"/>
      <c r="N122" s="741">
        <v>2</v>
      </c>
      <c r="O122" s="741">
        <v>602</v>
      </c>
      <c r="P122" s="754"/>
      <c r="Q122" s="742">
        <v>301</v>
      </c>
    </row>
    <row r="123" spans="1:17" ht="14.4" customHeight="1" x14ac:dyDescent="0.3">
      <c r="A123" s="737" t="s">
        <v>5041</v>
      </c>
      <c r="B123" s="738" t="s">
        <v>5042</v>
      </c>
      <c r="C123" s="738" t="s">
        <v>4144</v>
      </c>
      <c r="D123" s="738" t="s">
        <v>5181</v>
      </c>
      <c r="E123" s="738" t="s">
        <v>5182</v>
      </c>
      <c r="F123" s="741">
        <v>5</v>
      </c>
      <c r="G123" s="741">
        <v>105</v>
      </c>
      <c r="H123" s="741"/>
      <c r="I123" s="741">
        <v>21</v>
      </c>
      <c r="J123" s="741"/>
      <c r="K123" s="741"/>
      <c r="L123" s="741"/>
      <c r="M123" s="741"/>
      <c r="N123" s="741">
        <v>2</v>
      </c>
      <c r="O123" s="741">
        <v>42</v>
      </c>
      <c r="P123" s="754"/>
      <c r="Q123" s="742">
        <v>21</v>
      </c>
    </row>
    <row r="124" spans="1:17" ht="14.4" customHeight="1" x14ac:dyDescent="0.3">
      <c r="A124" s="737" t="s">
        <v>5041</v>
      </c>
      <c r="B124" s="738" t="s">
        <v>5042</v>
      </c>
      <c r="C124" s="738" t="s">
        <v>4144</v>
      </c>
      <c r="D124" s="738" t="s">
        <v>5183</v>
      </c>
      <c r="E124" s="738" t="s">
        <v>5184</v>
      </c>
      <c r="F124" s="741">
        <v>28</v>
      </c>
      <c r="G124" s="741">
        <v>616</v>
      </c>
      <c r="H124" s="741">
        <v>0.62222222222222223</v>
      </c>
      <c r="I124" s="741">
        <v>22</v>
      </c>
      <c r="J124" s="741">
        <v>45</v>
      </c>
      <c r="K124" s="741">
        <v>990</v>
      </c>
      <c r="L124" s="741">
        <v>1</v>
      </c>
      <c r="M124" s="741">
        <v>22</v>
      </c>
      <c r="N124" s="741">
        <v>50</v>
      </c>
      <c r="O124" s="741">
        <v>1100</v>
      </c>
      <c r="P124" s="754">
        <v>1.1111111111111112</v>
      </c>
      <c r="Q124" s="742">
        <v>22</v>
      </c>
    </row>
    <row r="125" spans="1:17" ht="14.4" customHeight="1" x14ac:dyDescent="0.3">
      <c r="A125" s="737" t="s">
        <v>5041</v>
      </c>
      <c r="B125" s="738" t="s">
        <v>5042</v>
      </c>
      <c r="C125" s="738" t="s">
        <v>4144</v>
      </c>
      <c r="D125" s="738" t="s">
        <v>5185</v>
      </c>
      <c r="E125" s="738" t="s">
        <v>5186</v>
      </c>
      <c r="F125" s="741"/>
      <c r="G125" s="741"/>
      <c r="H125" s="741"/>
      <c r="I125" s="741"/>
      <c r="J125" s="741"/>
      <c r="K125" s="741"/>
      <c r="L125" s="741"/>
      <c r="M125" s="741"/>
      <c r="N125" s="741">
        <v>8</v>
      </c>
      <c r="O125" s="741">
        <v>3960</v>
      </c>
      <c r="P125" s="754"/>
      <c r="Q125" s="742">
        <v>495</v>
      </c>
    </row>
    <row r="126" spans="1:17" ht="14.4" customHeight="1" x14ac:dyDescent="0.3">
      <c r="A126" s="737" t="s">
        <v>5041</v>
      </c>
      <c r="B126" s="738" t="s">
        <v>5042</v>
      </c>
      <c r="C126" s="738" t="s">
        <v>4144</v>
      </c>
      <c r="D126" s="738" t="s">
        <v>5187</v>
      </c>
      <c r="E126" s="738" t="s">
        <v>5188</v>
      </c>
      <c r="F126" s="741"/>
      <c r="G126" s="741"/>
      <c r="H126" s="741"/>
      <c r="I126" s="741"/>
      <c r="J126" s="741">
        <v>40</v>
      </c>
      <c r="K126" s="741">
        <v>23160</v>
      </c>
      <c r="L126" s="741">
        <v>1</v>
      </c>
      <c r="M126" s="741">
        <v>579</v>
      </c>
      <c r="N126" s="741">
        <v>15</v>
      </c>
      <c r="O126" s="741">
        <v>8685</v>
      </c>
      <c r="P126" s="754">
        <v>0.375</v>
      </c>
      <c r="Q126" s="742">
        <v>579</v>
      </c>
    </row>
    <row r="127" spans="1:17" ht="14.4" customHeight="1" x14ac:dyDescent="0.3">
      <c r="A127" s="737" t="s">
        <v>5041</v>
      </c>
      <c r="B127" s="738" t="s">
        <v>5042</v>
      </c>
      <c r="C127" s="738" t="s">
        <v>4144</v>
      </c>
      <c r="D127" s="738" t="s">
        <v>4968</v>
      </c>
      <c r="E127" s="738" t="s">
        <v>4969</v>
      </c>
      <c r="F127" s="741"/>
      <c r="G127" s="741"/>
      <c r="H127" s="741"/>
      <c r="I127" s="741"/>
      <c r="J127" s="741">
        <v>40</v>
      </c>
      <c r="K127" s="741">
        <v>40440</v>
      </c>
      <c r="L127" s="741">
        <v>1</v>
      </c>
      <c r="M127" s="741">
        <v>1011</v>
      </c>
      <c r="N127" s="741">
        <v>15</v>
      </c>
      <c r="O127" s="741">
        <v>15180</v>
      </c>
      <c r="P127" s="754">
        <v>0.37537091988130566</v>
      </c>
      <c r="Q127" s="742">
        <v>1012</v>
      </c>
    </row>
    <row r="128" spans="1:17" ht="14.4" customHeight="1" x14ac:dyDescent="0.3">
      <c r="A128" s="737" t="s">
        <v>5041</v>
      </c>
      <c r="B128" s="738" t="s">
        <v>5042</v>
      </c>
      <c r="C128" s="738" t="s">
        <v>4144</v>
      </c>
      <c r="D128" s="738" t="s">
        <v>5189</v>
      </c>
      <c r="E128" s="738" t="s">
        <v>5190</v>
      </c>
      <c r="F128" s="741">
        <v>2</v>
      </c>
      <c r="G128" s="741">
        <v>410</v>
      </c>
      <c r="H128" s="741"/>
      <c r="I128" s="741">
        <v>205</v>
      </c>
      <c r="J128" s="741"/>
      <c r="K128" s="741"/>
      <c r="L128" s="741"/>
      <c r="M128" s="741"/>
      <c r="N128" s="741">
        <v>1</v>
      </c>
      <c r="O128" s="741">
        <v>205</v>
      </c>
      <c r="P128" s="754"/>
      <c r="Q128" s="742">
        <v>205</v>
      </c>
    </row>
    <row r="129" spans="1:17" ht="14.4" customHeight="1" x14ac:dyDescent="0.3">
      <c r="A129" s="737" t="s">
        <v>5041</v>
      </c>
      <c r="B129" s="738" t="s">
        <v>5042</v>
      </c>
      <c r="C129" s="738" t="s">
        <v>4144</v>
      </c>
      <c r="D129" s="738" t="s">
        <v>5191</v>
      </c>
      <c r="E129" s="738" t="s">
        <v>5192</v>
      </c>
      <c r="F129" s="741"/>
      <c r="G129" s="741"/>
      <c r="H129" s="741"/>
      <c r="I129" s="741"/>
      <c r="J129" s="741">
        <v>2</v>
      </c>
      <c r="K129" s="741">
        <v>336</v>
      </c>
      <c r="L129" s="741">
        <v>1</v>
      </c>
      <c r="M129" s="741">
        <v>168</v>
      </c>
      <c r="N129" s="741">
        <v>2</v>
      </c>
      <c r="O129" s="741">
        <v>336</v>
      </c>
      <c r="P129" s="754">
        <v>1</v>
      </c>
      <c r="Q129" s="742">
        <v>168</v>
      </c>
    </row>
    <row r="130" spans="1:17" ht="14.4" customHeight="1" x14ac:dyDescent="0.3">
      <c r="A130" s="737" t="s">
        <v>5041</v>
      </c>
      <c r="B130" s="738" t="s">
        <v>5042</v>
      </c>
      <c r="C130" s="738" t="s">
        <v>4144</v>
      </c>
      <c r="D130" s="738" t="s">
        <v>5193</v>
      </c>
      <c r="E130" s="738" t="s">
        <v>5194</v>
      </c>
      <c r="F130" s="741"/>
      <c r="G130" s="741"/>
      <c r="H130" s="741"/>
      <c r="I130" s="741"/>
      <c r="J130" s="741"/>
      <c r="K130" s="741"/>
      <c r="L130" s="741"/>
      <c r="M130" s="741"/>
      <c r="N130" s="741">
        <v>1</v>
      </c>
      <c r="O130" s="741">
        <v>265</v>
      </c>
      <c r="P130" s="754"/>
      <c r="Q130" s="742">
        <v>265</v>
      </c>
    </row>
    <row r="131" spans="1:17" ht="14.4" customHeight="1" x14ac:dyDescent="0.3">
      <c r="A131" s="737" t="s">
        <v>5041</v>
      </c>
      <c r="B131" s="738" t="s">
        <v>5042</v>
      </c>
      <c r="C131" s="738" t="s">
        <v>4144</v>
      </c>
      <c r="D131" s="738" t="s">
        <v>5195</v>
      </c>
      <c r="E131" s="738" t="s">
        <v>5196</v>
      </c>
      <c r="F131" s="741">
        <v>1</v>
      </c>
      <c r="G131" s="741">
        <v>127</v>
      </c>
      <c r="H131" s="741"/>
      <c r="I131" s="741">
        <v>127</v>
      </c>
      <c r="J131" s="741"/>
      <c r="K131" s="741"/>
      <c r="L131" s="741"/>
      <c r="M131" s="741"/>
      <c r="N131" s="741"/>
      <c r="O131" s="741"/>
      <c r="P131" s="754"/>
      <c r="Q131" s="742"/>
    </row>
    <row r="132" spans="1:17" ht="14.4" customHeight="1" x14ac:dyDescent="0.3">
      <c r="A132" s="737" t="s">
        <v>5041</v>
      </c>
      <c r="B132" s="738" t="s">
        <v>5042</v>
      </c>
      <c r="C132" s="738" t="s">
        <v>4144</v>
      </c>
      <c r="D132" s="738" t="s">
        <v>5197</v>
      </c>
      <c r="E132" s="738" t="s">
        <v>5198</v>
      </c>
      <c r="F132" s="741">
        <v>1</v>
      </c>
      <c r="G132" s="741">
        <v>310</v>
      </c>
      <c r="H132" s="741"/>
      <c r="I132" s="741">
        <v>310</v>
      </c>
      <c r="J132" s="741"/>
      <c r="K132" s="741"/>
      <c r="L132" s="741"/>
      <c r="M132" s="741"/>
      <c r="N132" s="741"/>
      <c r="O132" s="741"/>
      <c r="P132" s="754"/>
      <c r="Q132" s="742"/>
    </row>
    <row r="133" spans="1:17" ht="14.4" customHeight="1" x14ac:dyDescent="0.3">
      <c r="A133" s="737" t="s">
        <v>5041</v>
      </c>
      <c r="B133" s="738" t="s">
        <v>5042</v>
      </c>
      <c r="C133" s="738" t="s">
        <v>4144</v>
      </c>
      <c r="D133" s="738" t="s">
        <v>5199</v>
      </c>
      <c r="E133" s="738" t="s">
        <v>5200</v>
      </c>
      <c r="F133" s="741">
        <v>2</v>
      </c>
      <c r="G133" s="741">
        <v>46</v>
      </c>
      <c r="H133" s="741">
        <v>0.22222222222222221</v>
      </c>
      <c r="I133" s="741">
        <v>23</v>
      </c>
      <c r="J133" s="741">
        <v>9</v>
      </c>
      <c r="K133" s="741">
        <v>207</v>
      </c>
      <c r="L133" s="741">
        <v>1</v>
      </c>
      <c r="M133" s="741">
        <v>23</v>
      </c>
      <c r="N133" s="741">
        <v>15</v>
      </c>
      <c r="O133" s="741">
        <v>345</v>
      </c>
      <c r="P133" s="754">
        <v>1.6666666666666667</v>
      </c>
      <c r="Q133" s="742">
        <v>23</v>
      </c>
    </row>
    <row r="134" spans="1:17" ht="14.4" customHeight="1" x14ac:dyDescent="0.3">
      <c r="A134" s="737" t="s">
        <v>5041</v>
      </c>
      <c r="B134" s="738" t="s">
        <v>5042</v>
      </c>
      <c r="C134" s="738" t="s">
        <v>4144</v>
      </c>
      <c r="D134" s="738" t="s">
        <v>5201</v>
      </c>
      <c r="E134" s="738" t="s">
        <v>5202</v>
      </c>
      <c r="F134" s="741">
        <v>7</v>
      </c>
      <c r="G134" s="741">
        <v>119</v>
      </c>
      <c r="H134" s="741">
        <v>0.53846153846153844</v>
      </c>
      <c r="I134" s="741">
        <v>17</v>
      </c>
      <c r="J134" s="741">
        <v>13</v>
      </c>
      <c r="K134" s="741">
        <v>221</v>
      </c>
      <c r="L134" s="741">
        <v>1</v>
      </c>
      <c r="M134" s="741">
        <v>17</v>
      </c>
      <c r="N134" s="741">
        <v>5</v>
      </c>
      <c r="O134" s="741">
        <v>85</v>
      </c>
      <c r="P134" s="754">
        <v>0.38461538461538464</v>
      </c>
      <c r="Q134" s="742">
        <v>17</v>
      </c>
    </row>
    <row r="135" spans="1:17" ht="14.4" customHeight="1" x14ac:dyDescent="0.3">
      <c r="A135" s="737" t="s">
        <v>5041</v>
      </c>
      <c r="B135" s="738" t="s">
        <v>5042</v>
      </c>
      <c r="C135" s="738" t="s">
        <v>4144</v>
      </c>
      <c r="D135" s="738" t="s">
        <v>5203</v>
      </c>
      <c r="E135" s="738" t="s">
        <v>5204</v>
      </c>
      <c r="F135" s="741">
        <v>1</v>
      </c>
      <c r="G135" s="741">
        <v>132</v>
      </c>
      <c r="H135" s="741"/>
      <c r="I135" s="741">
        <v>132</v>
      </c>
      <c r="J135" s="741"/>
      <c r="K135" s="741"/>
      <c r="L135" s="741"/>
      <c r="M135" s="741"/>
      <c r="N135" s="741">
        <v>1</v>
      </c>
      <c r="O135" s="741">
        <v>133</v>
      </c>
      <c r="P135" s="754"/>
      <c r="Q135" s="742">
        <v>133</v>
      </c>
    </row>
    <row r="136" spans="1:17" ht="14.4" customHeight="1" x14ac:dyDescent="0.3">
      <c r="A136" s="737" t="s">
        <v>5041</v>
      </c>
      <c r="B136" s="738" t="s">
        <v>5042</v>
      </c>
      <c r="C136" s="738" t="s">
        <v>4144</v>
      </c>
      <c r="D136" s="738" t="s">
        <v>5205</v>
      </c>
      <c r="E136" s="738" t="s">
        <v>5206</v>
      </c>
      <c r="F136" s="741">
        <v>109</v>
      </c>
      <c r="G136" s="741">
        <v>31937</v>
      </c>
      <c r="H136" s="741">
        <v>0.91285085462756532</v>
      </c>
      <c r="I136" s="741">
        <v>293</v>
      </c>
      <c r="J136" s="741">
        <v>119</v>
      </c>
      <c r="K136" s="741">
        <v>34986</v>
      </c>
      <c r="L136" s="741">
        <v>1</v>
      </c>
      <c r="M136" s="741">
        <v>294</v>
      </c>
      <c r="N136" s="741">
        <v>233</v>
      </c>
      <c r="O136" s="741">
        <v>68502</v>
      </c>
      <c r="P136" s="754">
        <v>1.9579831932773109</v>
      </c>
      <c r="Q136" s="742">
        <v>294</v>
      </c>
    </row>
    <row r="137" spans="1:17" ht="14.4" customHeight="1" x14ac:dyDescent="0.3">
      <c r="A137" s="737" t="s">
        <v>5041</v>
      </c>
      <c r="B137" s="738" t="s">
        <v>5042</v>
      </c>
      <c r="C137" s="738" t="s">
        <v>4144</v>
      </c>
      <c r="D137" s="738" t="s">
        <v>5207</v>
      </c>
      <c r="E137" s="738" t="s">
        <v>5208</v>
      </c>
      <c r="F137" s="741"/>
      <c r="G137" s="741"/>
      <c r="H137" s="741"/>
      <c r="I137" s="741"/>
      <c r="J137" s="741"/>
      <c r="K137" s="741"/>
      <c r="L137" s="741"/>
      <c r="M137" s="741"/>
      <c r="N137" s="741">
        <v>1</v>
      </c>
      <c r="O137" s="741">
        <v>28</v>
      </c>
      <c r="P137" s="754"/>
      <c r="Q137" s="742">
        <v>28</v>
      </c>
    </row>
    <row r="138" spans="1:17" ht="14.4" customHeight="1" x14ac:dyDescent="0.3">
      <c r="A138" s="737" t="s">
        <v>5041</v>
      </c>
      <c r="B138" s="738" t="s">
        <v>5042</v>
      </c>
      <c r="C138" s="738" t="s">
        <v>4144</v>
      </c>
      <c r="D138" s="738" t="s">
        <v>4972</v>
      </c>
      <c r="E138" s="738" t="s">
        <v>4973</v>
      </c>
      <c r="F138" s="741"/>
      <c r="G138" s="741"/>
      <c r="H138" s="741"/>
      <c r="I138" s="741"/>
      <c r="J138" s="741">
        <v>1</v>
      </c>
      <c r="K138" s="741">
        <v>373</v>
      </c>
      <c r="L138" s="741">
        <v>1</v>
      </c>
      <c r="M138" s="741">
        <v>373</v>
      </c>
      <c r="N138" s="741"/>
      <c r="O138" s="741"/>
      <c r="P138" s="754"/>
      <c r="Q138" s="742"/>
    </row>
    <row r="139" spans="1:17" ht="14.4" customHeight="1" x14ac:dyDescent="0.3">
      <c r="A139" s="737" t="s">
        <v>5041</v>
      </c>
      <c r="B139" s="738" t="s">
        <v>5042</v>
      </c>
      <c r="C139" s="738" t="s">
        <v>4144</v>
      </c>
      <c r="D139" s="738" t="s">
        <v>5209</v>
      </c>
      <c r="E139" s="738" t="s">
        <v>5210</v>
      </c>
      <c r="F139" s="741">
        <v>1</v>
      </c>
      <c r="G139" s="741">
        <v>45</v>
      </c>
      <c r="H139" s="741">
        <v>0.25</v>
      </c>
      <c r="I139" s="741">
        <v>45</v>
      </c>
      <c r="J139" s="741">
        <v>4</v>
      </c>
      <c r="K139" s="741">
        <v>180</v>
      </c>
      <c r="L139" s="741">
        <v>1</v>
      </c>
      <c r="M139" s="741">
        <v>45</v>
      </c>
      <c r="N139" s="741">
        <v>8</v>
      </c>
      <c r="O139" s="741">
        <v>360</v>
      </c>
      <c r="P139" s="754">
        <v>2</v>
      </c>
      <c r="Q139" s="742">
        <v>45</v>
      </c>
    </row>
    <row r="140" spans="1:17" ht="14.4" customHeight="1" x14ac:dyDescent="0.3">
      <c r="A140" s="737" t="s">
        <v>5041</v>
      </c>
      <c r="B140" s="738" t="s">
        <v>5042</v>
      </c>
      <c r="C140" s="738" t="s">
        <v>4144</v>
      </c>
      <c r="D140" s="738" t="s">
        <v>5211</v>
      </c>
      <c r="E140" s="738" t="s">
        <v>5212</v>
      </c>
      <c r="F140" s="741"/>
      <c r="G140" s="741"/>
      <c r="H140" s="741"/>
      <c r="I140" s="741"/>
      <c r="J140" s="741">
        <v>2</v>
      </c>
      <c r="K140" s="741">
        <v>2208</v>
      </c>
      <c r="L140" s="741">
        <v>1</v>
      </c>
      <c r="M140" s="741">
        <v>1104</v>
      </c>
      <c r="N140" s="741"/>
      <c r="O140" s="741"/>
      <c r="P140" s="754"/>
      <c r="Q140" s="742"/>
    </row>
    <row r="141" spans="1:17" ht="14.4" customHeight="1" x14ac:dyDescent="0.3">
      <c r="A141" s="737" t="s">
        <v>5041</v>
      </c>
      <c r="B141" s="738" t="s">
        <v>5042</v>
      </c>
      <c r="C141" s="738" t="s">
        <v>4144</v>
      </c>
      <c r="D141" s="738" t="s">
        <v>5213</v>
      </c>
      <c r="E141" s="738" t="s">
        <v>5214</v>
      </c>
      <c r="F141" s="741">
        <v>42</v>
      </c>
      <c r="G141" s="741">
        <v>1932</v>
      </c>
      <c r="H141" s="741">
        <v>42</v>
      </c>
      <c r="I141" s="741">
        <v>46</v>
      </c>
      <c r="J141" s="741">
        <v>1</v>
      </c>
      <c r="K141" s="741">
        <v>46</v>
      </c>
      <c r="L141" s="741">
        <v>1</v>
      </c>
      <c r="M141" s="741">
        <v>46</v>
      </c>
      <c r="N141" s="741">
        <v>12</v>
      </c>
      <c r="O141" s="741">
        <v>552</v>
      </c>
      <c r="P141" s="754">
        <v>12</v>
      </c>
      <c r="Q141" s="742">
        <v>46</v>
      </c>
    </row>
    <row r="142" spans="1:17" ht="14.4" customHeight="1" x14ac:dyDescent="0.3">
      <c r="A142" s="737" t="s">
        <v>5041</v>
      </c>
      <c r="B142" s="738" t="s">
        <v>5042</v>
      </c>
      <c r="C142" s="738" t="s">
        <v>4144</v>
      </c>
      <c r="D142" s="738" t="s">
        <v>5215</v>
      </c>
      <c r="E142" s="738" t="s">
        <v>5216</v>
      </c>
      <c r="F142" s="741"/>
      <c r="G142" s="741"/>
      <c r="H142" s="741"/>
      <c r="I142" s="741"/>
      <c r="J142" s="741"/>
      <c r="K142" s="741"/>
      <c r="L142" s="741"/>
      <c r="M142" s="741"/>
      <c r="N142" s="741">
        <v>1</v>
      </c>
      <c r="O142" s="741">
        <v>310</v>
      </c>
      <c r="P142" s="754"/>
      <c r="Q142" s="742">
        <v>310</v>
      </c>
    </row>
    <row r="143" spans="1:17" ht="14.4" customHeight="1" x14ac:dyDescent="0.3">
      <c r="A143" s="737" t="s">
        <v>5041</v>
      </c>
      <c r="B143" s="738" t="s">
        <v>5042</v>
      </c>
      <c r="C143" s="738" t="s">
        <v>4144</v>
      </c>
      <c r="D143" s="738" t="s">
        <v>5217</v>
      </c>
      <c r="E143" s="738" t="s">
        <v>5218</v>
      </c>
      <c r="F143" s="741"/>
      <c r="G143" s="741"/>
      <c r="H143" s="741"/>
      <c r="I143" s="741"/>
      <c r="J143" s="741">
        <v>1</v>
      </c>
      <c r="K143" s="741">
        <v>31</v>
      </c>
      <c r="L143" s="741">
        <v>1</v>
      </c>
      <c r="M143" s="741">
        <v>31</v>
      </c>
      <c r="N143" s="741">
        <v>2</v>
      </c>
      <c r="O143" s="741">
        <v>62</v>
      </c>
      <c r="P143" s="754">
        <v>2</v>
      </c>
      <c r="Q143" s="742">
        <v>31</v>
      </c>
    </row>
    <row r="144" spans="1:17" ht="14.4" customHeight="1" x14ac:dyDescent="0.3">
      <c r="A144" s="737" t="s">
        <v>5041</v>
      </c>
      <c r="B144" s="738" t="s">
        <v>5042</v>
      </c>
      <c r="C144" s="738" t="s">
        <v>4144</v>
      </c>
      <c r="D144" s="738" t="s">
        <v>5219</v>
      </c>
      <c r="E144" s="738" t="s">
        <v>5220</v>
      </c>
      <c r="F144" s="741">
        <v>4</v>
      </c>
      <c r="G144" s="741">
        <v>104</v>
      </c>
      <c r="H144" s="741">
        <v>1</v>
      </c>
      <c r="I144" s="741">
        <v>26</v>
      </c>
      <c r="J144" s="741">
        <v>4</v>
      </c>
      <c r="K144" s="741">
        <v>104</v>
      </c>
      <c r="L144" s="741">
        <v>1</v>
      </c>
      <c r="M144" s="741">
        <v>26</v>
      </c>
      <c r="N144" s="741">
        <v>2</v>
      </c>
      <c r="O144" s="741">
        <v>52</v>
      </c>
      <c r="P144" s="754">
        <v>0.5</v>
      </c>
      <c r="Q144" s="742">
        <v>26</v>
      </c>
    </row>
    <row r="145" spans="1:17" ht="14.4" customHeight="1" x14ac:dyDescent="0.3">
      <c r="A145" s="737" t="s">
        <v>5041</v>
      </c>
      <c r="B145" s="738" t="s">
        <v>5042</v>
      </c>
      <c r="C145" s="738" t="s">
        <v>4144</v>
      </c>
      <c r="D145" s="738" t="s">
        <v>5221</v>
      </c>
      <c r="E145" s="738" t="s">
        <v>5222</v>
      </c>
      <c r="F145" s="741">
        <v>1</v>
      </c>
      <c r="G145" s="741">
        <v>135</v>
      </c>
      <c r="H145" s="741"/>
      <c r="I145" s="741">
        <v>135</v>
      </c>
      <c r="J145" s="741"/>
      <c r="K145" s="741"/>
      <c r="L145" s="741"/>
      <c r="M145" s="741"/>
      <c r="N145" s="741"/>
      <c r="O145" s="741"/>
      <c r="P145" s="754"/>
      <c r="Q145" s="742"/>
    </row>
    <row r="146" spans="1:17" ht="14.4" customHeight="1" x14ac:dyDescent="0.3">
      <c r="A146" s="737" t="s">
        <v>5041</v>
      </c>
      <c r="B146" s="738" t="s">
        <v>5042</v>
      </c>
      <c r="C146" s="738" t="s">
        <v>4144</v>
      </c>
      <c r="D146" s="738" t="s">
        <v>5223</v>
      </c>
      <c r="E146" s="738" t="s">
        <v>5224</v>
      </c>
      <c r="F146" s="741"/>
      <c r="G146" s="741"/>
      <c r="H146" s="741"/>
      <c r="I146" s="741"/>
      <c r="J146" s="741">
        <v>1</v>
      </c>
      <c r="K146" s="741">
        <v>407</v>
      </c>
      <c r="L146" s="741">
        <v>1</v>
      </c>
      <c r="M146" s="741">
        <v>407</v>
      </c>
      <c r="N146" s="741"/>
      <c r="O146" s="741"/>
      <c r="P146" s="754"/>
      <c r="Q146" s="742"/>
    </row>
    <row r="147" spans="1:17" ht="14.4" customHeight="1" x14ac:dyDescent="0.3">
      <c r="A147" s="737" t="s">
        <v>5041</v>
      </c>
      <c r="B147" s="738" t="s">
        <v>5042</v>
      </c>
      <c r="C147" s="738" t="s">
        <v>4144</v>
      </c>
      <c r="D147" s="738" t="s">
        <v>5225</v>
      </c>
      <c r="E147" s="738" t="s">
        <v>5226</v>
      </c>
      <c r="F147" s="741"/>
      <c r="G147" s="741"/>
      <c r="H147" s="741"/>
      <c r="I147" s="741"/>
      <c r="J147" s="741">
        <v>7</v>
      </c>
      <c r="K147" s="741">
        <v>931</v>
      </c>
      <c r="L147" s="741">
        <v>1</v>
      </c>
      <c r="M147" s="741">
        <v>133</v>
      </c>
      <c r="N147" s="741">
        <v>10</v>
      </c>
      <c r="O147" s="741">
        <v>1330</v>
      </c>
      <c r="P147" s="754">
        <v>1.4285714285714286</v>
      </c>
      <c r="Q147" s="742">
        <v>133</v>
      </c>
    </row>
    <row r="148" spans="1:17" ht="14.4" customHeight="1" x14ac:dyDescent="0.3">
      <c r="A148" s="737" t="s">
        <v>5041</v>
      </c>
      <c r="B148" s="738" t="s">
        <v>5042</v>
      </c>
      <c r="C148" s="738" t="s">
        <v>4144</v>
      </c>
      <c r="D148" s="738" t="s">
        <v>5227</v>
      </c>
      <c r="E148" s="738" t="s">
        <v>5228</v>
      </c>
      <c r="F148" s="741"/>
      <c r="G148" s="741"/>
      <c r="H148" s="741"/>
      <c r="I148" s="741"/>
      <c r="J148" s="741">
        <v>256</v>
      </c>
      <c r="K148" s="741">
        <v>9472</v>
      </c>
      <c r="L148" s="741">
        <v>1</v>
      </c>
      <c r="M148" s="741">
        <v>37</v>
      </c>
      <c r="N148" s="741">
        <v>297</v>
      </c>
      <c r="O148" s="741">
        <v>10989</v>
      </c>
      <c r="P148" s="754">
        <v>1.16015625</v>
      </c>
      <c r="Q148" s="742">
        <v>37</v>
      </c>
    </row>
    <row r="149" spans="1:17" ht="14.4" customHeight="1" x14ac:dyDescent="0.3">
      <c r="A149" s="737" t="s">
        <v>5041</v>
      </c>
      <c r="B149" s="738" t="s">
        <v>5042</v>
      </c>
      <c r="C149" s="738" t="s">
        <v>4144</v>
      </c>
      <c r="D149" s="738" t="s">
        <v>5229</v>
      </c>
      <c r="E149" s="738" t="s">
        <v>5230</v>
      </c>
      <c r="F149" s="741"/>
      <c r="G149" s="741"/>
      <c r="H149" s="741"/>
      <c r="I149" s="741"/>
      <c r="J149" s="741"/>
      <c r="K149" s="741"/>
      <c r="L149" s="741"/>
      <c r="M149" s="741"/>
      <c r="N149" s="741">
        <v>1</v>
      </c>
      <c r="O149" s="741">
        <v>171</v>
      </c>
      <c r="P149" s="754"/>
      <c r="Q149" s="742">
        <v>171</v>
      </c>
    </row>
    <row r="150" spans="1:17" ht="14.4" customHeight="1" x14ac:dyDescent="0.3">
      <c r="A150" s="737" t="s">
        <v>5041</v>
      </c>
      <c r="B150" s="738" t="s">
        <v>5042</v>
      </c>
      <c r="C150" s="738" t="s">
        <v>4144</v>
      </c>
      <c r="D150" s="738" t="s">
        <v>5231</v>
      </c>
      <c r="E150" s="738" t="s">
        <v>5232</v>
      </c>
      <c r="F150" s="741"/>
      <c r="G150" s="741"/>
      <c r="H150" s="741"/>
      <c r="I150" s="741"/>
      <c r="J150" s="741"/>
      <c r="K150" s="741"/>
      <c r="L150" s="741"/>
      <c r="M150" s="741"/>
      <c r="N150" s="741">
        <v>8</v>
      </c>
      <c r="O150" s="741">
        <v>744</v>
      </c>
      <c r="P150" s="754"/>
      <c r="Q150" s="742">
        <v>93</v>
      </c>
    </row>
    <row r="151" spans="1:17" ht="14.4" customHeight="1" x14ac:dyDescent="0.3">
      <c r="A151" s="737" t="s">
        <v>5041</v>
      </c>
      <c r="B151" s="738" t="s">
        <v>5233</v>
      </c>
      <c r="C151" s="738" t="s">
        <v>4144</v>
      </c>
      <c r="D151" s="738" t="s">
        <v>5234</v>
      </c>
      <c r="E151" s="738" t="s">
        <v>5235</v>
      </c>
      <c r="F151" s="741"/>
      <c r="G151" s="741"/>
      <c r="H151" s="741"/>
      <c r="I151" s="741"/>
      <c r="J151" s="741"/>
      <c r="K151" s="741"/>
      <c r="L151" s="741"/>
      <c r="M151" s="741"/>
      <c r="N151" s="741">
        <v>1</v>
      </c>
      <c r="O151" s="741">
        <v>1038</v>
      </c>
      <c r="P151" s="754"/>
      <c r="Q151" s="742">
        <v>1038</v>
      </c>
    </row>
    <row r="152" spans="1:17" ht="14.4" customHeight="1" x14ac:dyDescent="0.3">
      <c r="A152" s="737" t="s">
        <v>5236</v>
      </c>
      <c r="B152" s="738" t="s">
        <v>5237</v>
      </c>
      <c r="C152" s="738" t="s">
        <v>4149</v>
      </c>
      <c r="D152" s="738" t="s">
        <v>5238</v>
      </c>
      <c r="E152" s="738" t="s">
        <v>5239</v>
      </c>
      <c r="F152" s="741"/>
      <c r="G152" s="741"/>
      <c r="H152" s="741"/>
      <c r="I152" s="741"/>
      <c r="J152" s="741"/>
      <c r="K152" s="741"/>
      <c r="L152" s="741"/>
      <c r="M152" s="741"/>
      <c r="N152" s="741">
        <v>0.34</v>
      </c>
      <c r="O152" s="741">
        <v>920.73</v>
      </c>
      <c r="P152" s="754"/>
      <c r="Q152" s="742">
        <v>2708.0294117647059</v>
      </c>
    </row>
    <row r="153" spans="1:17" ht="14.4" customHeight="1" x14ac:dyDescent="0.3">
      <c r="A153" s="737" t="s">
        <v>5236</v>
      </c>
      <c r="B153" s="738" t="s">
        <v>5237</v>
      </c>
      <c r="C153" s="738" t="s">
        <v>4149</v>
      </c>
      <c r="D153" s="738" t="s">
        <v>5240</v>
      </c>
      <c r="E153" s="738" t="s">
        <v>5241</v>
      </c>
      <c r="F153" s="741">
        <v>0.2</v>
      </c>
      <c r="G153" s="741">
        <v>988.78</v>
      </c>
      <c r="H153" s="741">
        <v>2</v>
      </c>
      <c r="I153" s="741">
        <v>4943.8999999999996</v>
      </c>
      <c r="J153" s="741">
        <v>0.1</v>
      </c>
      <c r="K153" s="741">
        <v>494.39</v>
      </c>
      <c r="L153" s="741">
        <v>1</v>
      </c>
      <c r="M153" s="741">
        <v>4943.8999999999996</v>
      </c>
      <c r="N153" s="741">
        <v>0.26</v>
      </c>
      <c r="O153" s="741">
        <v>1285.4099999999999</v>
      </c>
      <c r="P153" s="754">
        <v>2.5999919092214645</v>
      </c>
      <c r="Q153" s="742">
        <v>4943.8846153846143</v>
      </c>
    </row>
    <row r="154" spans="1:17" ht="14.4" customHeight="1" x14ac:dyDescent="0.3">
      <c r="A154" s="737" t="s">
        <v>5236</v>
      </c>
      <c r="B154" s="738" t="s">
        <v>5237</v>
      </c>
      <c r="C154" s="738" t="s">
        <v>4149</v>
      </c>
      <c r="D154" s="738" t="s">
        <v>5242</v>
      </c>
      <c r="E154" s="738" t="s">
        <v>5243</v>
      </c>
      <c r="F154" s="741">
        <v>0.5</v>
      </c>
      <c r="G154" s="741">
        <v>475.67</v>
      </c>
      <c r="H154" s="741">
        <v>0.16610039284155392</v>
      </c>
      <c r="I154" s="741">
        <v>951.34</v>
      </c>
      <c r="J154" s="741">
        <v>2.8499999999999996</v>
      </c>
      <c r="K154" s="741">
        <v>2863.75</v>
      </c>
      <c r="L154" s="741">
        <v>1</v>
      </c>
      <c r="M154" s="741">
        <v>1004.8245614035089</v>
      </c>
      <c r="N154" s="741">
        <v>4.7</v>
      </c>
      <c r="O154" s="741">
        <v>4722.68</v>
      </c>
      <c r="P154" s="754">
        <v>1.6491243998254039</v>
      </c>
      <c r="Q154" s="742">
        <v>1004.8255319148936</v>
      </c>
    </row>
    <row r="155" spans="1:17" ht="14.4" customHeight="1" x14ac:dyDescent="0.3">
      <c r="A155" s="737" t="s">
        <v>5236</v>
      </c>
      <c r="B155" s="738" t="s">
        <v>5237</v>
      </c>
      <c r="C155" s="738" t="s">
        <v>4149</v>
      </c>
      <c r="D155" s="738" t="s">
        <v>5244</v>
      </c>
      <c r="E155" s="738" t="s">
        <v>5241</v>
      </c>
      <c r="F155" s="741">
        <v>0.52</v>
      </c>
      <c r="G155" s="741">
        <v>5141.6600000000008</v>
      </c>
      <c r="H155" s="741">
        <v>0.50485149000932794</v>
      </c>
      <c r="I155" s="741">
        <v>9887.8076923076933</v>
      </c>
      <c r="J155" s="741">
        <v>1.03</v>
      </c>
      <c r="K155" s="741">
        <v>10184.5</v>
      </c>
      <c r="L155" s="741">
        <v>1</v>
      </c>
      <c r="M155" s="741">
        <v>9887.8640776699031</v>
      </c>
      <c r="N155" s="741">
        <v>0.65000000000000013</v>
      </c>
      <c r="O155" s="741">
        <v>6427.07</v>
      </c>
      <c r="P155" s="754">
        <v>0.63106387156954191</v>
      </c>
      <c r="Q155" s="742">
        <v>9887.7999999999975</v>
      </c>
    </row>
    <row r="156" spans="1:17" ht="14.4" customHeight="1" x14ac:dyDescent="0.3">
      <c r="A156" s="737" t="s">
        <v>5236</v>
      </c>
      <c r="B156" s="738" t="s">
        <v>5237</v>
      </c>
      <c r="C156" s="738" t="s">
        <v>4149</v>
      </c>
      <c r="D156" s="738" t="s">
        <v>5245</v>
      </c>
      <c r="E156" s="738" t="s">
        <v>5246</v>
      </c>
      <c r="F156" s="741">
        <v>0.24000000000000002</v>
      </c>
      <c r="G156" s="741">
        <v>1062.48</v>
      </c>
      <c r="H156" s="741">
        <v>12</v>
      </c>
      <c r="I156" s="741">
        <v>4427</v>
      </c>
      <c r="J156" s="741">
        <v>0.02</v>
      </c>
      <c r="K156" s="741">
        <v>88.54</v>
      </c>
      <c r="L156" s="741">
        <v>1</v>
      </c>
      <c r="M156" s="741">
        <v>4427</v>
      </c>
      <c r="N156" s="741">
        <v>0.1</v>
      </c>
      <c r="O156" s="741">
        <v>454.76</v>
      </c>
      <c r="P156" s="754">
        <v>5.1362096227693694</v>
      </c>
      <c r="Q156" s="742">
        <v>4547.5999999999995</v>
      </c>
    </row>
    <row r="157" spans="1:17" ht="14.4" customHeight="1" x14ac:dyDescent="0.3">
      <c r="A157" s="737" t="s">
        <v>5236</v>
      </c>
      <c r="B157" s="738" t="s">
        <v>5237</v>
      </c>
      <c r="C157" s="738" t="s">
        <v>4149</v>
      </c>
      <c r="D157" s="738" t="s">
        <v>5247</v>
      </c>
      <c r="E157" s="738" t="s">
        <v>5246</v>
      </c>
      <c r="F157" s="741">
        <v>0.12</v>
      </c>
      <c r="G157" s="741">
        <v>1062.48</v>
      </c>
      <c r="H157" s="741">
        <v>0.70588235294117652</v>
      </c>
      <c r="I157" s="741">
        <v>8854</v>
      </c>
      <c r="J157" s="741">
        <v>0.17</v>
      </c>
      <c r="K157" s="741">
        <v>1505.1799999999998</v>
      </c>
      <c r="L157" s="741">
        <v>1</v>
      </c>
      <c r="M157" s="741">
        <v>8853.9999999999982</v>
      </c>
      <c r="N157" s="741">
        <v>0.24000000000000002</v>
      </c>
      <c r="O157" s="741">
        <v>2182.84</v>
      </c>
      <c r="P157" s="754">
        <v>1.4502185785088828</v>
      </c>
      <c r="Q157" s="742">
        <v>9095.1666666666661</v>
      </c>
    </row>
    <row r="158" spans="1:17" ht="14.4" customHeight="1" x14ac:dyDescent="0.3">
      <c r="A158" s="737" t="s">
        <v>5236</v>
      </c>
      <c r="B158" s="738" t="s">
        <v>5237</v>
      </c>
      <c r="C158" s="738" t="s">
        <v>4149</v>
      </c>
      <c r="D158" s="738" t="s">
        <v>5248</v>
      </c>
      <c r="E158" s="738" t="s">
        <v>5249</v>
      </c>
      <c r="F158" s="741">
        <v>0.1</v>
      </c>
      <c r="G158" s="741">
        <v>194.93</v>
      </c>
      <c r="H158" s="741">
        <v>0.1111111111111111</v>
      </c>
      <c r="I158" s="741">
        <v>1949.3</v>
      </c>
      <c r="J158" s="741">
        <v>0.9</v>
      </c>
      <c r="K158" s="741">
        <v>1754.3700000000001</v>
      </c>
      <c r="L158" s="741">
        <v>1</v>
      </c>
      <c r="M158" s="741">
        <v>1949.3000000000002</v>
      </c>
      <c r="N158" s="741">
        <v>0.1</v>
      </c>
      <c r="O158" s="741">
        <v>194.93</v>
      </c>
      <c r="P158" s="754">
        <v>0.1111111111111111</v>
      </c>
      <c r="Q158" s="742">
        <v>1949.3</v>
      </c>
    </row>
    <row r="159" spans="1:17" ht="14.4" customHeight="1" x14ac:dyDescent="0.3">
      <c r="A159" s="737" t="s">
        <v>5236</v>
      </c>
      <c r="B159" s="738" t="s">
        <v>5237</v>
      </c>
      <c r="C159" s="738" t="s">
        <v>4149</v>
      </c>
      <c r="D159" s="738" t="s">
        <v>5250</v>
      </c>
      <c r="E159" s="738" t="s">
        <v>5246</v>
      </c>
      <c r="F159" s="741">
        <v>3.2</v>
      </c>
      <c r="G159" s="741">
        <v>5666.5599999999995</v>
      </c>
      <c r="H159" s="741">
        <v>0.64128271027772965</v>
      </c>
      <c r="I159" s="741">
        <v>1770.7999999999997</v>
      </c>
      <c r="J159" s="741">
        <v>4.99</v>
      </c>
      <c r="K159" s="741">
        <v>8836.2899999999991</v>
      </c>
      <c r="L159" s="741">
        <v>1</v>
      </c>
      <c r="M159" s="741">
        <v>1770.7995991983964</v>
      </c>
      <c r="N159" s="741">
        <v>3.4</v>
      </c>
      <c r="O159" s="741">
        <v>6184.7199999999993</v>
      </c>
      <c r="P159" s="754">
        <v>0.6999227051171929</v>
      </c>
      <c r="Q159" s="742">
        <v>1819.035294117647</v>
      </c>
    </row>
    <row r="160" spans="1:17" ht="14.4" customHeight="1" x14ac:dyDescent="0.3">
      <c r="A160" s="737" t="s">
        <v>5236</v>
      </c>
      <c r="B160" s="738" t="s">
        <v>5237</v>
      </c>
      <c r="C160" s="738" t="s">
        <v>4149</v>
      </c>
      <c r="D160" s="738" t="s">
        <v>5251</v>
      </c>
      <c r="E160" s="738" t="s">
        <v>5252</v>
      </c>
      <c r="F160" s="741"/>
      <c r="G160" s="741"/>
      <c r="H160" s="741"/>
      <c r="I160" s="741"/>
      <c r="J160" s="741"/>
      <c r="K160" s="741"/>
      <c r="L160" s="741"/>
      <c r="M160" s="741"/>
      <c r="N160" s="741">
        <v>0.05</v>
      </c>
      <c r="O160" s="741">
        <v>45.19</v>
      </c>
      <c r="P160" s="754"/>
      <c r="Q160" s="742">
        <v>903.8</v>
      </c>
    </row>
    <row r="161" spans="1:17" ht="14.4" customHeight="1" x14ac:dyDescent="0.3">
      <c r="A161" s="737" t="s">
        <v>5236</v>
      </c>
      <c r="B161" s="738" t="s">
        <v>5237</v>
      </c>
      <c r="C161" s="738" t="s">
        <v>4149</v>
      </c>
      <c r="D161" s="738" t="s">
        <v>5253</v>
      </c>
      <c r="E161" s="738" t="s">
        <v>5246</v>
      </c>
      <c r="F161" s="741">
        <v>0.36</v>
      </c>
      <c r="G161" s="741">
        <v>12962.31</v>
      </c>
      <c r="H161" s="741">
        <v>2.3461576749666513</v>
      </c>
      <c r="I161" s="741">
        <v>36006.416666666664</v>
      </c>
      <c r="J161" s="741">
        <v>0.16999999999999998</v>
      </c>
      <c r="K161" s="741">
        <v>5524.9099999999989</v>
      </c>
      <c r="L161" s="741">
        <v>1</v>
      </c>
      <c r="M161" s="741">
        <v>32499.47058823529</v>
      </c>
      <c r="N161" s="741">
        <v>0.1</v>
      </c>
      <c r="O161" s="741">
        <v>3528.92</v>
      </c>
      <c r="P161" s="754">
        <v>0.63872895667078755</v>
      </c>
      <c r="Q161" s="742">
        <v>35289.199999999997</v>
      </c>
    </row>
    <row r="162" spans="1:17" ht="14.4" customHeight="1" x14ac:dyDescent="0.3">
      <c r="A162" s="737" t="s">
        <v>5236</v>
      </c>
      <c r="B162" s="738" t="s">
        <v>5237</v>
      </c>
      <c r="C162" s="738" t="s">
        <v>4178</v>
      </c>
      <c r="D162" s="738" t="s">
        <v>5254</v>
      </c>
      <c r="E162" s="738" t="s">
        <v>5255</v>
      </c>
      <c r="F162" s="741"/>
      <c r="G162" s="741"/>
      <c r="H162" s="741"/>
      <c r="I162" s="741"/>
      <c r="J162" s="741"/>
      <c r="K162" s="741"/>
      <c r="L162" s="741"/>
      <c r="M162" s="741"/>
      <c r="N162" s="741">
        <v>1</v>
      </c>
      <c r="O162" s="741">
        <v>589.59</v>
      </c>
      <c r="P162" s="754"/>
      <c r="Q162" s="742">
        <v>589.59</v>
      </c>
    </row>
    <row r="163" spans="1:17" ht="14.4" customHeight="1" x14ac:dyDescent="0.3">
      <c r="A163" s="737" t="s">
        <v>5236</v>
      </c>
      <c r="B163" s="738" t="s">
        <v>5237</v>
      </c>
      <c r="C163" s="738" t="s">
        <v>4178</v>
      </c>
      <c r="D163" s="738" t="s">
        <v>5256</v>
      </c>
      <c r="E163" s="738" t="s">
        <v>5257</v>
      </c>
      <c r="F163" s="741">
        <v>1</v>
      </c>
      <c r="G163" s="741">
        <v>972.32</v>
      </c>
      <c r="H163" s="741">
        <v>1</v>
      </c>
      <c r="I163" s="741">
        <v>972.32</v>
      </c>
      <c r="J163" s="741">
        <v>1</v>
      </c>
      <c r="K163" s="741">
        <v>972.32</v>
      </c>
      <c r="L163" s="741">
        <v>1</v>
      </c>
      <c r="M163" s="741">
        <v>972.32</v>
      </c>
      <c r="N163" s="741"/>
      <c r="O163" s="741"/>
      <c r="P163" s="754"/>
      <c r="Q163" s="742"/>
    </row>
    <row r="164" spans="1:17" ht="14.4" customHeight="1" x14ac:dyDescent="0.3">
      <c r="A164" s="737" t="s">
        <v>5236</v>
      </c>
      <c r="B164" s="738" t="s">
        <v>5237</v>
      </c>
      <c r="C164" s="738" t="s">
        <v>4178</v>
      </c>
      <c r="D164" s="738" t="s">
        <v>5258</v>
      </c>
      <c r="E164" s="738" t="s">
        <v>5257</v>
      </c>
      <c r="F164" s="741">
        <v>1</v>
      </c>
      <c r="G164" s="741">
        <v>1707.31</v>
      </c>
      <c r="H164" s="741"/>
      <c r="I164" s="741">
        <v>1707.31</v>
      </c>
      <c r="J164" s="741"/>
      <c r="K164" s="741"/>
      <c r="L164" s="741"/>
      <c r="M164" s="741"/>
      <c r="N164" s="741">
        <v>3</v>
      </c>
      <c r="O164" s="741">
        <v>5121.93</v>
      </c>
      <c r="P164" s="754"/>
      <c r="Q164" s="742">
        <v>1707.3100000000002</v>
      </c>
    </row>
    <row r="165" spans="1:17" ht="14.4" customHeight="1" x14ac:dyDescent="0.3">
      <c r="A165" s="737" t="s">
        <v>5236</v>
      </c>
      <c r="B165" s="738" t="s">
        <v>5237</v>
      </c>
      <c r="C165" s="738" t="s">
        <v>4178</v>
      </c>
      <c r="D165" s="738" t="s">
        <v>5259</v>
      </c>
      <c r="E165" s="738" t="s">
        <v>5257</v>
      </c>
      <c r="F165" s="741"/>
      <c r="G165" s="741"/>
      <c r="H165" s="741"/>
      <c r="I165" s="741"/>
      <c r="J165" s="741">
        <v>1</v>
      </c>
      <c r="K165" s="741">
        <v>2066.3000000000002</v>
      </c>
      <c r="L165" s="741">
        <v>1</v>
      </c>
      <c r="M165" s="741">
        <v>2066.3000000000002</v>
      </c>
      <c r="N165" s="741"/>
      <c r="O165" s="741"/>
      <c r="P165" s="754"/>
      <c r="Q165" s="742"/>
    </row>
    <row r="166" spans="1:17" ht="14.4" customHeight="1" x14ac:dyDescent="0.3">
      <c r="A166" s="737" t="s">
        <v>5236</v>
      </c>
      <c r="B166" s="738" t="s">
        <v>5237</v>
      </c>
      <c r="C166" s="738" t="s">
        <v>4178</v>
      </c>
      <c r="D166" s="738" t="s">
        <v>5260</v>
      </c>
      <c r="E166" s="738" t="s">
        <v>5261</v>
      </c>
      <c r="F166" s="741"/>
      <c r="G166" s="741"/>
      <c r="H166" s="741"/>
      <c r="I166" s="741"/>
      <c r="J166" s="741">
        <v>1</v>
      </c>
      <c r="K166" s="741">
        <v>1932.09</v>
      </c>
      <c r="L166" s="741">
        <v>1</v>
      </c>
      <c r="M166" s="741">
        <v>1932.09</v>
      </c>
      <c r="N166" s="741"/>
      <c r="O166" s="741"/>
      <c r="P166" s="754"/>
      <c r="Q166" s="742"/>
    </row>
    <row r="167" spans="1:17" ht="14.4" customHeight="1" x14ac:dyDescent="0.3">
      <c r="A167" s="737" t="s">
        <v>5236</v>
      </c>
      <c r="B167" s="738" t="s">
        <v>5237</v>
      </c>
      <c r="C167" s="738" t="s">
        <v>4178</v>
      </c>
      <c r="D167" s="738" t="s">
        <v>5262</v>
      </c>
      <c r="E167" s="738" t="s">
        <v>5263</v>
      </c>
      <c r="F167" s="741">
        <v>1</v>
      </c>
      <c r="G167" s="741">
        <v>1027.76</v>
      </c>
      <c r="H167" s="741">
        <v>0.5</v>
      </c>
      <c r="I167" s="741">
        <v>1027.76</v>
      </c>
      <c r="J167" s="741">
        <v>2</v>
      </c>
      <c r="K167" s="741">
        <v>2055.52</v>
      </c>
      <c r="L167" s="741">
        <v>1</v>
      </c>
      <c r="M167" s="741">
        <v>1027.76</v>
      </c>
      <c r="N167" s="741"/>
      <c r="O167" s="741"/>
      <c r="P167" s="754"/>
      <c r="Q167" s="742"/>
    </row>
    <row r="168" spans="1:17" ht="14.4" customHeight="1" x14ac:dyDescent="0.3">
      <c r="A168" s="737" t="s">
        <v>5236</v>
      </c>
      <c r="B168" s="738" t="s">
        <v>5237</v>
      </c>
      <c r="C168" s="738" t="s">
        <v>4178</v>
      </c>
      <c r="D168" s="738" t="s">
        <v>5264</v>
      </c>
      <c r="E168" s="738" t="s">
        <v>5265</v>
      </c>
      <c r="F168" s="741"/>
      <c r="G168" s="741"/>
      <c r="H168" s="741"/>
      <c r="I168" s="741"/>
      <c r="J168" s="741"/>
      <c r="K168" s="741"/>
      <c r="L168" s="741"/>
      <c r="M168" s="741"/>
      <c r="N168" s="741">
        <v>1</v>
      </c>
      <c r="O168" s="741">
        <v>3003.38</v>
      </c>
      <c r="P168" s="754"/>
      <c r="Q168" s="742">
        <v>3003.38</v>
      </c>
    </row>
    <row r="169" spans="1:17" ht="14.4" customHeight="1" x14ac:dyDescent="0.3">
      <c r="A169" s="737" t="s">
        <v>5236</v>
      </c>
      <c r="B169" s="738" t="s">
        <v>5237</v>
      </c>
      <c r="C169" s="738" t="s">
        <v>4178</v>
      </c>
      <c r="D169" s="738" t="s">
        <v>5266</v>
      </c>
      <c r="E169" s="738" t="s">
        <v>5267</v>
      </c>
      <c r="F169" s="741">
        <v>1</v>
      </c>
      <c r="G169" s="741">
        <v>3991.04</v>
      </c>
      <c r="H169" s="741"/>
      <c r="I169" s="741">
        <v>3991.04</v>
      </c>
      <c r="J169" s="741"/>
      <c r="K169" s="741"/>
      <c r="L169" s="741"/>
      <c r="M169" s="741"/>
      <c r="N169" s="741"/>
      <c r="O169" s="741"/>
      <c r="P169" s="754"/>
      <c r="Q169" s="742"/>
    </row>
    <row r="170" spans="1:17" ht="14.4" customHeight="1" x14ac:dyDescent="0.3">
      <c r="A170" s="737" t="s">
        <v>5236</v>
      </c>
      <c r="B170" s="738" t="s">
        <v>5237</v>
      </c>
      <c r="C170" s="738" t="s">
        <v>4178</v>
      </c>
      <c r="D170" s="738" t="s">
        <v>5268</v>
      </c>
      <c r="E170" s="738" t="s">
        <v>5269</v>
      </c>
      <c r="F170" s="741"/>
      <c r="G170" s="741"/>
      <c r="H170" s="741"/>
      <c r="I170" s="741"/>
      <c r="J170" s="741">
        <v>1</v>
      </c>
      <c r="K170" s="741">
        <v>6890.78</v>
      </c>
      <c r="L170" s="741">
        <v>1</v>
      </c>
      <c r="M170" s="741">
        <v>6890.78</v>
      </c>
      <c r="N170" s="741"/>
      <c r="O170" s="741"/>
      <c r="P170" s="754"/>
      <c r="Q170" s="742"/>
    </row>
    <row r="171" spans="1:17" ht="14.4" customHeight="1" x14ac:dyDescent="0.3">
      <c r="A171" s="737" t="s">
        <v>5236</v>
      </c>
      <c r="B171" s="738" t="s">
        <v>5237</v>
      </c>
      <c r="C171" s="738" t="s">
        <v>4178</v>
      </c>
      <c r="D171" s="738" t="s">
        <v>5270</v>
      </c>
      <c r="E171" s="738" t="s">
        <v>5271</v>
      </c>
      <c r="F171" s="741"/>
      <c r="G171" s="741"/>
      <c r="H171" s="741"/>
      <c r="I171" s="741"/>
      <c r="J171" s="741"/>
      <c r="K171" s="741"/>
      <c r="L171" s="741"/>
      <c r="M171" s="741"/>
      <c r="N171" s="741">
        <v>1</v>
      </c>
      <c r="O171" s="741">
        <v>4137.8900000000003</v>
      </c>
      <c r="P171" s="754"/>
      <c r="Q171" s="742">
        <v>4137.8900000000003</v>
      </c>
    </row>
    <row r="172" spans="1:17" ht="14.4" customHeight="1" x14ac:dyDescent="0.3">
      <c r="A172" s="737" t="s">
        <v>5236</v>
      </c>
      <c r="B172" s="738" t="s">
        <v>5237</v>
      </c>
      <c r="C172" s="738" t="s">
        <v>4178</v>
      </c>
      <c r="D172" s="738" t="s">
        <v>5272</v>
      </c>
      <c r="E172" s="738" t="s">
        <v>5273</v>
      </c>
      <c r="F172" s="741"/>
      <c r="G172" s="741"/>
      <c r="H172" s="741"/>
      <c r="I172" s="741"/>
      <c r="J172" s="741"/>
      <c r="K172" s="741"/>
      <c r="L172" s="741"/>
      <c r="M172" s="741"/>
      <c r="N172" s="741">
        <v>1</v>
      </c>
      <c r="O172" s="741">
        <v>1002.8</v>
      </c>
      <c r="P172" s="754"/>
      <c r="Q172" s="742">
        <v>1002.8</v>
      </c>
    </row>
    <row r="173" spans="1:17" ht="14.4" customHeight="1" x14ac:dyDescent="0.3">
      <c r="A173" s="737" t="s">
        <v>5236</v>
      </c>
      <c r="B173" s="738" t="s">
        <v>5237</v>
      </c>
      <c r="C173" s="738" t="s">
        <v>4178</v>
      </c>
      <c r="D173" s="738" t="s">
        <v>5274</v>
      </c>
      <c r="E173" s="738" t="s">
        <v>5275</v>
      </c>
      <c r="F173" s="741"/>
      <c r="G173" s="741"/>
      <c r="H173" s="741"/>
      <c r="I173" s="741"/>
      <c r="J173" s="741"/>
      <c r="K173" s="741"/>
      <c r="L173" s="741"/>
      <c r="M173" s="741"/>
      <c r="N173" s="741">
        <v>1</v>
      </c>
      <c r="O173" s="741">
        <v>2170.9699999999998</v>
      </c>
      <c r="P173" s="754"/>
      <c r="Q173" s="742">
        <v>2170.9699999999998</v>
      </c>
    </row>
    <row r="174" spans="1:17" ht="14.4" customHeight="1" x14ac:dyDescent="0.3">
      <c r="A174" s="737" t="s">
        <v>5236</v>
      </c>
      <c r="B174" s="738" t="s">
        <v>5237</v>
      </c>
      <c r="C174" s="738" t="s">
        <v>4178</v>
      </c>
      <c r="D174" s="738" t="s">
        <v>5276</v>
      </c>
      <c r="E174" s="738" t="s">
        <v>5277</v>
      </c>
      <c r="F174" s="741">
        <v>1</v>
      </c>
      <c r="G174" s="741">
        <v>797</v>
      </c>
      <c r="H174" s="741"/>
      <c r="I174" s="741">
        <v>797</v>
      </c>
      <c r="J174" s="741"/>
      <c r="K174" s="741"/>
      <c r="L174" s="741"/>
      <c r="M174" s="741"/>
      <c r="N174" s="741"/>
      <c r="O174" s="741"/>
      <c r="P174" s="754"/>
      <c r="Q174" s="742"/>
    </row>
    <row r="175" spans="1:17" ht="14.4" customHeight="1" x14ac:dyDescent="0.3">
      <c r="A175" s="737" t="s">
        <v>5236</v>
      </c>
      <c r="B175" s="738" t="s">
        <v>5237</v>
      </c>
      <c r="C175" s="738" t="s">
        <v>4178</v>
      </c>
      <c r="D175" s="738" t="s">
        <v>5278</v>
      </c>
      <c r="E175" s="738" t="s">
        <v>5279</v>
      </c>
      <c r="F175" s="741"/>
      <c r="G175" s="741"/>
      <c r="H175" s="741"/>
      <c r="I175" s="741"/>
      <c r="J175" s="741">
        <v>2</v>
      </c>
      <c r="K175" s="741">
        <v>10518.46</v>
      </c>
      <c r="L175" s="741">
        <v>1</v>
      </c>
      <c r="M175" s="741">
        <v>5259.23</v>
      </c>
      <c r="N175" s="741"/>
      <c r="O175" s="741"/>
      <c r="P175" s="754"/>
      <c r="Q175" s="742"/>
    </row>
    <row r="176" spans="1:17" ht="14.4" customHeight="1" x14ac:dyDescent="0.3">
      <c r="A176" s="737" t="s">
        <v>5236</v>
      </c>
      <c r="B176" s="738" t="s">
        <v>5237</v>
      </c>
      <c r="C176" s="738" t="s">
        <v>4178</v>
      </c>
      <c r="D176" s="738" t="s">
        <v>5280</v>
      </c>
      <c r="E176" s="738" t="s">
        <v>5281</v>
      </c>
      <c r="F176" s="741">
        <v>1</v>
      </c>
      <c r="G176" s="741">
        <v>1497.44</v>
      </c>
      <c r="H176" s="741"/>
      <c r="I176" s="741">
        <v>1497.44</v>
      </c>
      <c r="J176" s="741"/>
      <c r="K176" s="741"/>
      <c r="L176" s="741"/>
      <c r="M176" s="741"/>
      <c r="N176" s="741"/>
      <c r="O176" s="741"/>
      <c r="P176" s="754"/>
      <c r="Q176" s="742"/>
    </row>
    <row r="177" spans="1:17" ht="14.4" customHeight="1" x14ac:dyDescent="0.3">
      <c r="A177" s="737" t="s">
        <v>5236</v>
      </c>
      <c r="B177" s="738" t="s">
        <v>5237</v>
      </c>
      <c r="C177" s="738" t="s">
        <v>4178</v>
      </c>
      <c r="D177" s="738" t="s">
        <v>5282</v>
      </c>
      <c r="E177" s="738" t="s">
        <v>5283</v>
      </c>
      <c r="F177" s="741"/>
      <c r="G177" s="741"/>
      <c r="H177" s="741"/>
      <c r="I177" s="741"/>
      <c r="J177" s="741"/>
      <c r="K177" s="741"/>
      <c r="L177" s="741"/>
      <c r="M177" s="741"/>
      <c r="N177" s="741">
        <v>2</v>
      </c>
      <c r="O177" s="741">
        <v>1211.3</v>
      </c>
      <c r="P177" s="754"/>
      <c r="Q177" s="742">
        <v>605.65</v>
      </c>
    </row>
    <row r="178" spans="1:17" ht="14.4" customHeight="1" x14ac:dyDescent="0.3">
      <c r="A178" s="737" t="s">
        <v>5236</v>
      </c>
      <c r="B178" s="738" t="s">
        <v>5237</v>
      </c>
      <c r="C178" s="738" t="s">
        <v>4178</v>
      </c>
      <c r="D178" s="738" t="s">
        <v>5284</v>
      </c>
      <c r="E178" s="738" t="s">
        <v>5285</v>
      </c>
      <c r="F178" s="741"/>
      <c r="G178" s="741"/>
      <c r="H178" s="741"/>
      <c r="I178" s="741"/>
      <c r="J178" s="741">
        <v>4</v>
      </c>
      <c r="K178" s="741">
        <v>3324.64</v>
      </c>
      <c r="L178" s="741">
        <v>1</v>
      </c>
      <c r="M178" s="741">
        <v>831.16</v>
      </c>
      <c r="N178" s="741"/>
      <c r="O178" s="741"/>
      <c r="P178" s="754"/>
      <c r="Q178" s="742"/>
    </row>
    <row r="179" spans="1:17" ht="14.4" customHeight="1" x14ac:dyDescent="0.3">
      <c r="A179" s="737" t="s">
        <v>5236</v>
      </c>
      <c r="B179" s="738" t="s">
        <v>5237</v>
      </c>
      <c r="C179" s="738" t="s">
        <v>4178</v>
      </c>
      <c r="D179" s="738" t="s">
        <v>5286</v>
      </c>
      <c r="E179" s="738" t="s">
        <v>5285</v>
      </c>
      <c r="F179" s="741">
        <v>3</v>
      </c>
      <c r="G179" s="741">
        <v>2664.18</v>
      </c>
      <c r="H179" s="741">
        <v>1.5</v>
      </c>
      <c r="I179" s="741">
        <v>888.06</v>
      </c>
      <c r="J179" s="741">
        <v>2</v>
      </c>
      <c r="K179" s="741">
        <v>1776.12</v>
      </c>
      <c r="L179" s="741">
        <v>1</v>
      </c>
      <c r="M179" s="741">
        <v>888.06</v>
      </c>
      <c r="N179" s="741"/>
      <c r="O179" s="741"/>
      <c r="P179" s="754"/>
      <c r="Q179" s="742"/>
    </row>
    <row r="180" spans="1:17" ht="14.4" customHeight="1" x14ac:dyDescent="0.3">
      <c r="A180" s="737" t="s">
        <v>5236</v>
      </c>
      <c r="B180" s="738" t="s">
        <v>5237</v>
      </c>
      <c r="C180" s="738" t="s">
        <v>4178</v>
      </c>
      <c r="D180" s="738" t="s">
        <v>5287</v>
      </c>
      <c r="E180" s="738" t="s">
        <v>5288</v>
      </c>
      <c r="F180" s="741"/>
      <c r="G180" s="741"/>
      <c r="H180" s="741"/>
      <c r="I180" s="741"/>
      <c r="J180" s="741">
        <v>4</v>
      </c>
      <c r="K180" s="741">
        <v>14578.32</v>
      </c>
      <c r="L180" s="741">
        <v>1</v>
      </c>
      <c r="M180" s="741">
        <v>3644.58</v>
      </c>
      <c r="N180" s="741"/>
      <c r="O180" s="741"/>
      <c r="P180" s="754"/>
      <c r="Q180" s="742"/>
    </row>
    <row r="181" spans="1:17" ht="14.4" customHeight="1" x14ac:dyDescent="0.3">
      <c r="A181" s="737" t="s">
        <v>5236</v>
      </c>
      <c r="B181" s="738" t="s">
        <v>5237</v>
      </c>
      <c r="C181" s="738" t="s">
        <v>4178</v>
      </c>
      <c r="D181" s="738" t="s">
        <v>5289</v>
      </c>
      <c r="E181" s="738" t="s">
        <v>5290</v>
      </c>
      <c r="F181" s="741"/>
      <c r="G181" s="741"/>
      <c r="H181" s="741"/>
      <c r="I181" s="741"/>
      <c r="J181" s="741">
        <v>1</v>
      </c>
      <c r="K181" s="741">
        <v>1146.33</v>
      </c>
      <c r="L181" s="741">
        <v>1</v>
      </c>
      <c r="M181" s="741">
        <v>1146.33</v>
      </c>
      <c r="N181" s="741"/>
      <c r="O181" s="741"/>
      <c r="P181" s="754"/>
      <c r="Q181" s="742"/>
    </row>
    <row r="182" spans="1:17" ht="14.4" customHeight="1" x14ac:dyDescent="0.3">
      <c r="A182" s="737" t="s">
        <v>5236</v>
      </c>
      <c r="B182" s="738" t="s">
        <v>5237</v>
      </c>
      <c r="C182" s="738" t="s">
        <v>4178</v>
      </c>
      <c r="D182" s="738" t="s">
        <v>5291</v>
      </c>
      <c r="E182" s="738" t="s">
        <v>5292</v>
      </c>
      <c r="F182" s="741"/>
      <c r="G182" s="741"/>
      <c r="H182" s="741"/>
      <c r="I182" s="741"/>
      <c r="J182" s="741">
        <v>1</v>
      </c>
      <c r="K182" s="741">
        <v>359.1</v>
      </c>
      <c r="L182" s="741">
        <v>1</v>
      </c>
      <c r="M182" s="741">
        <v>359.1</v>
      </c>
      <c r="N182" s="741"/>
      <c r="O182" s="741"/>
      <c r="P182" s="754"/>
      <c r="Q182" s="742"/>
    </row>
    <row r="183" spans="1:17" ht="14.4" customHeight="1" x14ac:dyDescent="0.3">
      <c r="A183" s="737" t="s">
        <v>5236</v>
      </c>
      <c r="B183" s="738" t="s">
        <v>5237</v>
      </c>
      <c r="C183" s="738" t="s">
        <v>4178</v>
      </c>
      <c r="D183" s="738" t="s">
        <v>5293</v>
      </c>
      <c r="E183" s="738" t="s">
        <v>5294</v>
      </c>
      <c r="F183" s="741"/>
      <c r="G183" s="741"/>
      <c r="H183" s="741"/>
      <c r="I183" s="741"/>
      <c r="J183" s="741">
        <v>2</v>
      </c>
      <c r="K183" s="741">
        <v>33663.379999999997</v>
      </c>
      <c r="L183" s="741">
        <v>1</v>
      </c>
      <c r="M183" s="741">
        <v>16831.689999999999</v>
      </c>
      <c r="N183" s="741"/>
      <c r="O183" s="741"/>
      <c r="P183" s="754"/>
      <c r="Q183" s="742"/>
    </row>
    <row r="184" spans="1:17" ht="14.4" customHeight="1" x14ac:dyDescent="0.3">
      <c r="A184" s="737" t="s">
        <v>5236</v>
      </c>
      <c r="B184" s="738" t="s">
        <v>5237</v>
      </c>
      <c r="C184" s="738" t="s">
        <v>4178</v>
      </c>
      <c r="D184" s="738" t="s">
        <v>5295</v>
      </c>
      <c r="E184" s="738" t="s">
        <v>5296</v>
      </c>
      <c r="F184" s="741"/>
      <c r="G184" s="741"/>
      <c r="H184" s="741"/>
      <c r="I184" s="741"/>
      <c r="J184" s="741">
        <v>1</v>
      </c>
      <c r="K184" s="741">
        <v>10645.01</v>
      </c>
      <c r="L184" s="741">
        <v>1</v>
      </c>
      <c r="M184" s="741">
        <v>10645.01</v>
      </c>
      <c r="N184" s="741"/>
      <c r="O184" s="741"/>
      <c r="P184" s="754"/>
      <c r="Q184" s="742"/>
    </row>
    <row r="185" spans="1:17" ht="14.4" customHeight="1" x14ac:dyDescent="0.3">
      <c r="A185" s="737" t="s">
        <v>5236</v>
      </c>
      <c r="B185" s="738" t="s">
        <v>5237</v>
      </c>
      <c r="C185" s="738" t="s">
        <v>4178</v>
      </c>
      <c r="D185" s="738" t="s">
        <v>5297</v>
      </c>
      <c r="E185" s="738" t="s">
        <v>5298</v>
      </c>
      <c r="F185" s="741"/>
      <c r="G185" s="741"/>
      <c r="H185" s="741"/>
      <c r="I185" s="741"/>
      <c r="J185" s="741"/>
      <c r="K185" s="741"/>
      <c r="L185" s="741"/>
      <c r="M185" s="741"/>
      <c r="N185" s="741">
        <v>1</v>
      </c>
      <c r="O185" s="741">
        <v>6587.13</v>
      </c>
      <c r="P185" s="754"/>
      <c r="Q185" s="742">
        <v>6587.13</v>
      </c>
    </row>
    <row r="186" spans="1:17" ht="14.4" customHeight="1" x14ac:dyDescent="0.3">
      <c r="A186" s="737" t="s">
        <v>5236</v>
      </c>
      <c r="B186" s="738" t="s">
        <v>5237</v>
      </c>
      <c r="C186" s="738" t="s">
        <v>4178</v>
      </c>
      <c r="D186" s="738" t="s">
        <v>5299</v>
      </c>
      <c r="E186" s="738" t="s">
        <v>5300</v>
      </c>
      <c r="F186" s="741">
        <v>1</v>
      </c>
      <c r="G186" s="741">
        <v>1841.62</v>
      </c>
      <c r="H186" s="741">
        <v>0.5</v>
      </c>
      <c r="I186" s="741">
        <v>1841.62</v>
      </c>
      <c r="J186" s="741">
        <v>2</v>
      </c>
      <c r="K186" s="741">
        <v>3683.24</v>
      </c>
      <c r="L186" s="741">
        <v>1</v>
      </c>
      <c r="M186" s="741">
        <v>1841.62</v>
      </c>
      <c r="N186" s="741"/>
      <c r="O186" s="741"/>
      <c r="P186" s="754"/>
      <c r="Q186" s="742"/>
    </row>
    <row r="187" spans="1:17" ht="14.4" customHeight="1" x14ac:dyDescent="0.3">
      <c r="A187" s="737" t="s">
        <v>5236</v>
      </c>
      <c r="B187" s="738" t="s">
        <v>5237</v>
      </c>
      <c r="C187" s="738" t="s">
        <v>4178</v>
      </c>
      <c r="D187" s="738" t="s">
        <v>5301</v>
      </c>
      <c r="E187" s="738" t="s">
        <v>5302</v>
      </c>
      <c r="F187" s="741"/>
      <c r="G187" s="741"/>
      <c r="H187" s="741"/>
      <c r="I187" s="741"/>
      <c r="J187" s="741">
        <v>1</v>
      </c>
      <c r="K187" s="741">
        <v>4360</v>
      </c>
      <c r="L187" s="741">
        <v>1</v>
      </c>
      <c r="M187" s="741">
        <v>4360</v>
      </c>
      <c r="N187" s="741"/>
      <c r="O187" s="741"/>
      <c r="P187" s="754"/>
      <c r="Q187" s="742"/>
    </row>
    <row r="188" spans="1:17" ht="14.4" customHeight="1" x14ac:dyDescent="0.3">
      <c r="A188" s="737" t="s">
        <v>5236</v>
      </c>
      <c r="B188" s="738" t="s">
        <v>5237</v>
      </c>
      <c r="C188" s="738" t="s">
        <v>4178</v>
      </c>
      <c r="D188" s="738" t="s">
        <v>5303</v>
      </c>
      <c r="E188" s="738" t="s">
        <v>5304</v>
      </c>
      <c r="F188" s="741"/>
      <c r="G188" s="741"/>
      <c r="H188" s="741"/>
      <c r="I188" s="741"/>
      <c r="J188" s="741">
        <v>1</v>
      </c>
      <c r="K188" s="741">
        <v>26500.21</v>
      </c>
      <c r="L188" s="741">
        <v>1</v>
      </c>
      <c r="M188" s="741">
        <v>26500.21</v>
      </c>
      <c r="N188" s="741"/>
      <c r="O188" s="741"/>
      <c r="P188" s="754"/>
      <c r="Q188" s="742"/>
    </row>
    <row r="189" spans="1:17" ht="14.4" customHeight="1" x14ac:dyDescent="0.3">
      <c r="A189" s="737" t="s">
        <v>5236</v>
      </c>
      <c r="B189" s="738" t="s">
        <v>5237</v>
      </c>
      <c r="C189" s="738" t="s">
        <v>4178</v>
      </c>
      <c r="D189" s="738" t="s">
        <v>5305</v>
      </c>
      <c r="E189" s="738" t="s">
        <v>5306</v>
      </c>
      <c r="F189" s="741"/>
      <c r="G189" s="741"/>
      <c r="H189" s="741"/>
      <c r="I189" s="741"/>
      <c r="J189" s="741">
        <v>1</v>
      </c>
      <c r="K189" s="741">
        <v>380.86</v>
      </c>
      <c r="L189" s="741">
        <v>1</v>
      </c>
      <c r="M189" s="741">
        <v>380.86</v>
      </c>
      <c r="N189" s="741">
        <v>1</v>
      </c>
      <c r="O189" s="741">
        <v>380.86</v>
      </c>
      <c r="P189" s="754">
        <v>1</v>
      </c>
      <c r="Q189" s="742">
        <v>380.86</v>
      </c>
    </row>
    <row r="190" spans="1:17" ht="14.4" customHeight="1" x14ac:dyDescent="0.3">
      <c r="A190" s="737" t="s">
        <v>5236</v>
      </c>
      <c r="B190" s="738" t="s">
        <v>5237</v>
      </c>
      <c r="C190" s="738" t="s">
        <v>4178</v>
      </c>
      <c r="D190" s="738" t="s">
        <v>5307</v>
      </c>
      <c r="E190" s="738" t="s">
        <v>5308</v>
      </c>
      <c r="F190" s="741"/>
      <c r="G190" s="741"/>
      <c r="H190" s="741"/>
      <c r="I190" s="741"/>
      <c r="J190" s="741">
        <v>1</v>
      </c>
      <c r="K190" s="741">
        <v>5424</v>
      </c>
      <c r="L190" s="741">
        <v>1</v>
      </c>
      <c r="M190" s="741">
        <v>5424</v>
      </c>
      <c r="N190" s="741"/>
      <c r="O190" s="741"/>
      <c r="P190" s="754"/>
      <c r="Q190" s="742"/>
    </row>
    <row r="191" spans="1:17" ht="14.4" customHeight="1" x14ac:dyDescent="0.3">
      <c r="A191" s="737" t="s">
        <v>5236</v>
      </c>
      <c r="B191" s="738" t="s">
        <v>5237</v>
      </c>
      <c r="C191" s="738" t="s">
        <v>4144</v>
      </c>
      <c r="D191" s="738" t="s">
        <v>5309</v>
      </c>
      <c r="E191" s="738" t="s">
        <v>5310</v>
      </c>
      <c r="F191" s="741"/>
      <c r="G191" s="741"/>
      <c r="H191" s="741"/>
      <c r="I191" s="741"/>
      <c r="J191" s="741">
        <v>2</v>
      </c>
      <c r="K191" s="741">
        <v>310</v>
      </c>
      <c r="L191" s="741">
        <v>1</v>
      </c>
      <c r="M191" s="741">
        <v>155</v>
      </c>
      <c r="N191" s="741">
        <v>3</v>
      </c>
      <c r="O191" s="741">
        <v>465</v>
      </c>
      <c r="P191" s="754">
        <v>1.5</v>
      </c>
      <c r="Q191" s="742">
        <v>155</v>
      </c>
    </row>
    <row r="192" spans="1:17" ht="14.4" customHeight="1" x14ac:dyDescent="0.3">
      <c r="A192" s="737" t="s">
        <v>5236</v>
      </c>
      <c r="B192" s="738" t="s">
        <v>5237</v>
      </c>
      <c r="C192" s="738" t="s">
        <v>4144</v>
      </c>
      <c r="D192" s="738" t="s">
        <v>5311</v>
      </c>
      <c r="E192" s="738" t="s">
        <v>5312</v>
      </c>
      <c r="F192" s="741"/>
      <c r="G192" s="741"/>
      <c r="H192" s="741"/>
      <c r="I192" s="741"/>
      <c r="J192" s="741">
        <v>1</v>
      </c>
      <c r="K192" s="741">
        <v>187</v>
      </c>
      <c r="L192" s="741">
        <v>1</v>
      </c>
      <c r="M192" s="741">
        <v>187</v>
      </c>
      <c r="N192" s="741"/>
      <c r="O192" s="741"/>
      <c r="P192" s="754"/>
      <c r="Q192" s="742"/>
    </row>
    <row r="193" spans="1:17" ht="14.4" customHeight="1" x14ac:dyDescent="0.3">
      <c r="A193" s="737" t="s">
        <v>5236</v>
      </c>
      <c r="B193" s="738" t="s">
        <v>5237</v>
      </c>
      <c r="C193" s="738" t="s">
        <v>4144</v>
      </c>
      <c r="D193" s="738" t="s">
        <v>5313</v>
      </c>
      <c r="E193" s="738" t="s">
        <v>5314</v>
      </c>
      <c r="F193" s="741">
        <v>4</v>
      </c>
      <c r="G193" s="741">
        <v>500</v>
      </c>
      <c r="H193" s="741">
        <v>1.3020833333333333</v>
      </c>
      <c r="I193" s="741">
        <v>125</v>
      </c>
      <c r="J193" s="741">
        <v>3</v>
      </c>
      <c r="K193" s="741">
        <v>384</v>
      </c>
      <c r="L193" s="741">
        <v>1</v>
      </c>
      <c r="M193" s="741">
        <v>128</v>
      </c>
      <c r="N193" s="741">
        <v>3</v>
      </c>
      <c r="O193" s="741">
        <v>384</v>
      </c>
      <c r="P193" s="754">
        <v>1</v>
      </c>
      <c r="Q193" s="742">
        <v>128</v>
      </c>
    </row>
    <row r="194" spans="1:17" ht="14.4" customHeight="1" x14ac:dyDescent="0.3">
      <c r="A194" s="737" t="s">
        <v>5236</v>
      </c>
      <c r="B194" s="738" t="s">
        <v>5237</v>
      </c>
      <c r="C194" s="738" t="s">
        <v>4144</v>
      </c>
      <c r="D194" s="738" t="s">
        <v>5315</v>
      </c>
      <c r="E194" s="738" t="s">
        <v>5316</v>
      </c>
      <c r="F194" s="741">
        <v>9</v>
      </c>
      <c r="G194" s="741">
        <v>1971</v>
      </c>
      <c r="H194" s="741">
        <v>0.51991558955420736</v>
      </c>
      <c r="I194" s="741">
        <v>219</v>
      </c>
      <c r="J194" s="741">
        <v>17</v>
      </c>
      <c r="K194" s="741">
        <v>3791</v>
      </c>
      <c r="L194" s="741">
        <v>1</v>
      </c>
      <c r="M194" s="741">
        <v>223</v>
      </c>
      <c r="N194" s="741">
        <v>16</v>
      </c>
      <c r="O194" s="741">
        <v>3568</v>
      </c>
      <c r="P194" s="754">
        <v>0.94117647058823528</v>
      </c>
      <c r="Q194" s="742">
        <v>223</v>
      </c>
    </row>
    <row r="195" spans="1:17" ht="14.4" customHeight="1" x14ac:dyDescent="0.3">
      <c r="A195" s="737" t="s">
        <v>5236</v>
      </c>
      <c r="B195" s="738" t="s">
        <v>5237</v>
      </c>
      <c r="C195" s="738" t="s">
        <v>4144</v>
      </c>
      <c r="D195" s="738" t="s">
        <v>5317</v>
      </c>
      <c r="E195" s="738" t="s">
        <v>5318</v>
      </c>
      <c r="F195" s="741"/>
      <c r="G195" s="741"/>
      <c r="H195" s="741"/>
      <c r="I195" s="741"/>
      <c r="J195" s="741">
        <v>2</v>
      </c>
      <c r="K195" s="741">
        <v>450</v>
      </c>
      <c r="L195" s="741">
        <v>1</v>
      </c>
      <c r="M195" s="741">
        <v>225</v>
      </c>
      <c r="N195" s="741">
        <v>1</v>
      </c>
      <c r="O195" s="741">
        <v>225</v>
      </c>
      <c r="P195" s="754">
        <v>0.5</v>
      </c>
      <c r="Q195" s="742">
        <v>225</v>
      </c>
    </row>
    <row r="196" spans="1:17" ht="14.4" customHeight="1" x14ac:dyDescent="0.3">
      <c r="A196" s="737" t="s">
        <v>5236</v>
      </c>
      <c r="B196" s="738" t="s">
        <v>5237</v>
      </c>
      <c r="C196" s="738" t="s">
        <v>4144</v>
      </c>
      <c r="D196" s="738" t="s">
        <v>5319</v>
      </c>
      <c r="E196" s="738" t="s">
        <v>5320</v>
      </c>
      <c r="F196" s="741">
        <v>1</v>
      </c>
      <c r="G196" s="741">
        <v>259</v>
      </c>
      <c r="H196" s="741"/>
      <c r="I196" s="741">
        <v>259</v>
      </c>
      <c r="J196" s="741"/>
      <c r="K196" s="741"/>
      <c r="L196" s="741"/>
      <c r="M196" s="741"/>
      <c r="N196" s="741">
        <v>1</v>
      </c>
      <c r="O196" s="741">
        <v>265</v>
      </c>
      <c r="P196" s="754"/>
      <c r="Q196" s="742">
        <v>265</v>
      </c>
    </row>
    <row r="197" spans="1:17" ht="14.4" customHeight="1" x14ac:dyDescent="0.3">
      <c r="A197" s="737" t="s">
        <v>5236</v>
      </c>
      <c r="B197" s="738" t="s">
        <v>5237</v>
      </c>
      <c r="C197" s="738" t="s">
        <v>4144</v>
      </c>
      <c r="D197" s="738" t="s">
        <v>5321</v>
      </c>
      <c r="E197" s="738" t="s">
        <v>5322</v>
      </c>
      <c r="F197" s="741">
        <v>2</v>
      </c>
      <c r="G197" s="741">
        <v>660</v>
      </c>
      <c r="H197" s="741"/>
      <c r="I197" s="741">
        <v>330</v>
      </c>
      <c r="J197" s="741"/>
      <c r="K197" s="741"/>
      <c r="L197" s="741"/>
      <c r="M197" s="741"/>
      <c r="N197" s="741"/>
      <c r="O197" s="741"/>
      <c r="P197" s="754"/>
      <c r="Q197" s="742"/>
    </row>
    <row r="198" spans="1:17" ht="14.4" customHeight="1" x14ac:dyDescent="0.3">
      <c r="A198" s="737" t="s">
        <v>5236</v>
      </c>
      <c r="B198" s="738" t="s">
        <v>5237</v>
      </c>
      <c r="C198" s="738" t="s">
        <v>4144</v>
      </c>
      <c r="D198" s="738" t="s">
        <v>5323</v>
      </c>
      <c r="E198" s="738" t="s">
        <v>5324</v>
      </c>
      <c r="F198" s="741"/>
      <c r="G198" s="741"/>
      <c r="H198" s="741"/>
      <c r="I198" s="741"/>
      <c r="J198" s="741">
        <v>1</v>
      </c>
      <c r="K198" s="741">
        <v>13844</v>
      </c>
      <c r="L198" s="741">
        <v>1</v>
      </c>
      <c r="M198" s="741">
        <v>13844</v>
      </c>
      <c r="N198" s="741"/>
      <c r="O198" s="741"/>
      <c r="P198" s="754"/>
      <c r="Q198" s="742"/>
    </row>
    <row r="199" spans="1:17" ht="14.4" customHeight="1" x14ac:dyDescent="0.3">
      <c r="A199" s="737" t="s">
        <v>5236</v>
      </c>
      <c r="B199" s="738" t="s">
        <v>5237</v>
      </c>
      <c r="C199" s="738" t="s">
        <v>4144</v>
      </c>
      <c r="D199" s="738" t="s">
        <v>5325</v>
      </c>
      <c r="E199" s="738" t="s">
        <v>5326</v>
      </c>
      <c r="F199" s="741"/>
      <c r="G199" s="741"/>
      <c r="H199" s="741"/>
      <c r="I199" s="741"/>
      <c r="J199" s="741">
        <v>2</v>
      </c>
      <c r="K199" s="741">
        <v>8328</v>
      </c>
      <c r="L199" s="741">
        <v>1</v>
      </c>
      <c r="M199" s="741">
        <v>4164</v>
      </c>
      <c r="N199" s="741">
        <v>1</v>
      </c>
      <c r="O199" s="741">
        <v>4164</v>
      </c>
      <c r="P199" s="754">
        <v>0.5</v>
      </c>
      <c r="Q199" s="742">
        <v>4164</v>
      </c>
    </row>
    <row r="200" spans="1:17" ht="14.4" customHeight="1" x14ac:dyDescent="0.3">
      <c r="A200" s="737" t="s">
        <v>5236</v>
      </c>
      <c r="B200" s="738" t="s">
        <v>5237</v>
      </c>
      <c r="C200" s="738" t="s">
        <v>4144</v>
      </c>
      <c r="D200" s="738" t="s">
        <v>5327</v>
      </c>
      <c r="E200" s="738" t="s">
        <v>5328</v>
      </c>
      <c r="F200" s="741">
        <v>2</v>
      </c>
      <c r="G200" s="741">
        <v>558</v>
      </c>
      <c r="H200" s="741">
        <v>0.98586572438162545</v>
      </c>
      <c r="I200" s="741">
        <v>279</v>
      </c>
      <c r="J200" s="741">
        <v>2</v>
      </c>
      <c r="K200" s="741">
        <v>566</v>
      </c>
      <c r="L200" s="741">
        <v>1</v>
      </c>
      <c r="M200" s="741">
        <v>283</v>
      </c>
      <c r="N200" s="741">
        <v>4</v>
      </c>
      <c r="O200" s="741">
        <v>1132</v>
      </c>
      <c r="P200" s="754">
        <v>2</v>
      </c>
      <c r="Q200" s="742">
        <v>283</v>
      </c>
    </row>
    <row r="201" spans="1:17" ht="14.4" customHeight="1" x14ac:dyDescent="0.3">
      <c r="A201" s="737" t="s">
        <v>5236</v>
      </c>
      <c r="B201" s="738" t="s">
        <v>5237</v>
      </c>
      <c r="C201" s="738" t="s">
        <v>4144</v>
      </c>
      <c r="D201" s="738" t="s">
        <v>5329</v>
      </c>
      <c r="E201" s="738" t="s">
        <v>5330</v>
      </c>
      <c r="F201" s="741"/>
      <c r="G201" s="741"/>
      <c r="H201" s="741"/>
      <c r="I201" s="741"/>
      <c r="J201" s="741"/>
      <c r="K201" s="741"/>
      <c r="L201" s="741"/>
      <c r="M201" s="741"/>
      <c r="N201" s="741">
        <v>2</v>
      </c>
      <c r="O201" s="741">
        <v>12640</v>
      </c>
      <c r="P201" s="754"/>
      <c r="Q201" s="742">
        <v>6320</v>
      </c>
    </row>
    <row r="202" spans="1:17" ht="14.4" customHeight="1" x14ac:dyDescent="0.3">
      <c r="A202" s="737" t="s">
        <v>5236</v>
      </c>
      <c r="B202" s="738" t="s">
        <v>5237</v>
      </c>
      <c r="C202" s="738" t="s">
        <v>4144</v>
      </c>
      <c r="D202" s="738" t="s">
        <v>5331</v>
      </c>
      <c r="E202" s="738" t="s">
        <v>5332</v>
      </c>
      <c r="F202" s="741"/>
      <c r="G202" s="741"/>
      <c r="H202" s="741"/>
      <c r="I202" s="741"/>
      <c r="J202" s="741">
        <v>6</v>
      </c>
      <c r="K202" s="741">
        <v>23160</v>
      </c>
      <c r="L202" s="741">
        <v>1</v>
      </c>
      <c r="M202" s="741">
        <v>3860</v>
      </c>
      <c r="N202" s="741"/>
      <c r="O202" s="741"/>
      <c r="P202" s="754"/>
      <c r="Q202" s="742"/>
    </row>
    <row r="203" spans="1:17" ht="14.4" customHeight="1" x14ac:dyDescent="0.3">
      <c r="A203" s="737" t="s">
        <v>5236</v>
      </c>
      <c r="B203" s="738" t="s">
        <v>5237</v>
      </c>
      <c r="C203" s="738" t="s">
        <v>4144</v>
      </c>
      <c r="D203" s="738" t="s">
        <v>5333</v>
      </c>
      <c r="E203" s="738" t="s">
        <v>5334</v>
      </c>
      <c r="F203" s="741">
        <v>2</v>
      </c>
      <c r="G203" s="741">
        <v>10324</v>
      </c>
      <c r="H203" s="741">
        <v>1.9815738963531671</v>
      </c>
      <c r="I203" s="741">
        <v>5162</v>
      </c>
      <c r="J203" s="741">
        <v>1</v>
      </c>
      <c r="K203" s="741">
        <v>5210</v>
      </c>
      <c r="L203" s="741">
        <v>1</v>
      </c>
      <c r="M203" s="741">
        <v>5210</v>
      </c>
      <c r="N203" s="741"/>
      <c r="O203" s="741"/>
      <c r="P203" s="754"/>
      <c r="Q203" s="742"/>
    </row>
    <row r="204" spans="1:17" ht="14.4" customHeight="1" x14ac:dyDescent="0.3">
      <c r="A204" s="737" t="s">
        <v>5236</v>
      </c>
      <c r="B204" s="738" t="s">
        <v>5237</v>
      </c>
      <c r="C204" s="738" t="s">
        <v>4144</v>
      </c>
      <c r="D204" s="738" t="s">
        <v>5335</v>
      </c>
      <c r="E204" s="738" t="s">
        <v>5336</v>
      </c>
      <c r="F204" s="741"/>
      <c r="G204" s="741"/>
      <c r="H204" s="741"/>
      <c r="I204" s="741"/>
      <c r="J204" s="741">
        <v>1</v>
      </c>
      <c r="K204" s="741">
        <v>7925</v>
      </c>
      <c r="L204" s="741">
        <v>1</v>
      </c>
      <c r="M204" s="741">
        <v>7925</v>
      </c>
      <c r="N204" s="741"/>
      <c r="O204" s="741"/>
      <c r="P204" s="754"/>
      <c r="Q204" s="742"/>
    </row>
    <row r="205" spans="1:17" ht="14.4" customHeight="1" x14ac:dyDescent="0.3">
      <c r="A205" s="737" t="s">
        <v>5236</v>
      </c>
      <c r="B205" s="738" t="s">
        <v>5237</v>
      </c>
      <c r="C205" s="738" t="s">
        <v>4144</v>
      </c>
      <c r="D205" s="738" t="s">
        <v>5337</v>
      </c>
      <c r="E205" s="738" t="s">
        <v>5338</v>
      </c>
      <c r="F205" s="741"/>
      <c r="G205" s="741"/>
      <c r="H205" s="741"/>
      <c r="I205" s="741"/>
      <c r="J205" s="741"/>
      <c r="K205" s="741"/>
      <c r="L205" s="741"/>
      <c r="M205" s="741"/>
      <c r="N205" s="741">
        <v>1</v>
      </c>
      <c r="O205" s="741">
        <v>1702</v>
      </c>
      <c r="P205" s="754"/>
      <c r="Q205" s="742">
        <v>1702</v>
      </c>
    </row>
    <row r="206" spans="1:17" ht="14.4" customHeight="1" x14ac:dyDescent="0.3">
      <c r="A206" s="737" t="s">
        <v>5236</v>
      </c>
      <c r="B206" s="738" t="s">
        <v>5237</v>
      </c>
      <c r="C206" s="738" t="s">
        <v>4144</v>
      </c>
      <c r="D206" s="738" t="s">
        <v>5339</v>
      </c>
      <c r="E206" s="738" t="s">
        <v>5340</v>
      </c>
      <c r="F206" s="741">
        <v>2</v>
      </c>
      <c r="G206" s="741">
        <v>2562</v>
      </c>
      <c r="H206" s="741">
        <v>0.16511987625676722</v>
      </c>
      <c r="I206" s="741">
        <v>1281</v>
      </c>
      <c r="J206" s="741">
        <v>12</v>
      </c>
      <c r="K206" s="741">
        <v>15516</v>
      </c>
      <c r="L206" s="741">
        <v>1</v>
      </c>
      <c r="M206" s="741">
        <v>1293</v>
      </c>
      <c r="N206" s="741">
        <v>8</v>
      </c>
      <c r="O206" s="741">
        <v>10352</v>
      </c>
      <c r="P206" s="754">
        <v>0.66718226346996645</v>
      </c>
      <c r="Q206" s="742">
        <v>1294</v>
      </c>
    </row>
    <row r="207" spans="1:17" ht="14.4" customHeight="1" x14ac:dyDescent="0.3">
      <c r="A207" s="737" t="s">
        <v>5236</v>
      </c>
      <c r="B207" s="738" t="s">
        <v>5237</v>
      </c>
      <c r="C207" s="738" t="s">
        <v>4144</v>
      </c>
      <c r="D207" s="738" t="s">
        <v>5341</v>
      </c>
      <c r="E207" s="738" t="s">
        <v>5342</v>
      </c>
      <c r="F207" s="741">
        <v>1</v>
      </c>
      <c r="G207" s="741">
        <v>1167</v>
      </c>
      <c r="H207" s="741">
        <v>0.12393797790994053</v>
      </c>
      <c r="I207" s="741">
        <v>1167</v>
      </c>
      <c r="J207" s="741">
        <v>8</v>
      </c>
      <c r="K207" s="741">
        <v>9416</v>
      </c>
      <c r="L207" s="741">
        <v>1</v>
      </c>
      <c r="M207" s="741">
        <v>1177</v>
      </c>
      <c r="N207" s="741">
        <v>6</v>
      </c>
      <c r="O207" s="741">
        <v>7068</v>
      </c>
      <c r="P207" s="754">
        <v>0.75063721325403565</v>
      </c>
      <c r="Q207" s="742">
        <v>1178</v>
      </c>
    </row>
    <row r="208" spans="1:17" ht="14.4" customHeight="1" x14ac:dyDescent="0.3">
      <c r="A208" s="737" t="s">
        <v>5236</v>
      </c>
      <c r="B208" s="738" t="s">
        <v>5237</v>
      </c>
      <c r="C208" s="738" t="s">
        <v>4144</v>
      </c>
      <c r="D208" s="738" t="s">
        <v>5343</v>
      </c>
      <c r="E208" s="738" t="s">
        <v>5344</v>
      </c>
      <c r="F208" s="741">
        <v>2</v>
      </c>
      <c r="G208" s="741">
        <v>10152</v>
      </c>
      <c r="H208" s="741">
        <v>0.32809773123909247</v>
      </c>
      <c r="I208" s="741">
        <v>5076</v>
      </c>
      <c r="J208" s="741">
        <v>6</v>
      </c>
      <c r="K208" s="741">
        <v>30942</v>
      </c>
      <c r="L208" s="741">
        <v>1</v>
      </c>
      <c r="M208" s="741">
        <v>5157</v>
      </c>
      <c r="N208" s="741">
        <v>8</v>
      </c>
      <c r="O208" s="741">
        <v>41256</v>
      </c>
      <c r="P208" s="754">
        <v>1.3333333333333333</v>
      </c>
      <c r="Q208" s="742">
        <v>5157</v>
      </c>
    </row>
    <row r="209" spans="1:17" ht="14.4" customHeight="1" x14ac:dyDescent="0.3">
      <c r="A209" s="737" t="s">
        <v>5236</v>
      </c>
      <c r="B209" s="738" t="s">
        <v>5237</v>
      </c>
      <c r="C209" s="738" t="s">
        <v>4144</v>
      </c>
      <c r="D209" s="738" t="s">
        <v>5345</v>
      </c>
      <c r="E209" s="738" t="s">
        <v>5346</v>
      </c>
      <c r="F209" s="741">
        <v>2</v>
      </c>
      <c r="G209" s="741">
        <v>1504</v>
      </c>
      <c r="H209" s="741">
        <v>1.88</v>
      </c>
      <c r="I209" s="741">
        <v>752</v>
      </c>
      <c r="J209" s="741">
        <v>1</v>
      </c>
      <c r="K209" s="741">
        <v>800</v>
      </c>
      <c r="L209" s="741">
        <v>1</v>
      </c>
      <c r="M209" s="741">
        <v>800</v>
      </c>
      <c r="N209" s="741"/>
      <c r="O209" s="741"/>
      <c r="P209" s="754"/>
      <c r="Q209" s="742"/>
    </row>
    <row r="210" spans="1:17" ht="14.4" customHeight="1" x14ac:dyDescent="0.3">
      <c r="A210" s="737" t="s">
        <v>5236</v>
      </c>
      <c r="B210" s="738" t="s">
        <v>5237</v>
      </c>
      <c r="C210" s="738" t="s">
        <v>4144</v>
      </c>
      <c r="D210" s="738" t="s">
        <v>5347</v>
      </c>
      <c r="E210" s="738" t="s">
        <v>5348</v>
      </c>
      <c r="F210" s="741">
        <v>202</v>
      </c>
      <c r="G210" s="741">
        <v>35350</v>
      </c>
      <c r="H210" s="741">
        <v>0.8996284420013233</v>
      </c>
      <c r="I210" s="741">
        <v>175</v>
      </c>
      <c r="J210" s="741">
        <v>222</v>
      </c>
      <c r="K210" s="741">
        <v>39294</v>
      </c>
      <c r="L210" s="741">
        <v>1</v>
      </c>
      <c r="M210" s="741">
        <v>177</v>
      </c>
      <c r="N210" s="741">
        <v>214</v>
      </c>
      <c r="O210" s="741">
        <v>37878</v>
      </c>
      <c r="P210" s="754">
        <v>0.963963963963964</v>
      </c>
      <c r="Q210" s="742">
        <v>177</v>
      </c>
    </row>
    <row r="211" spans="1:17" ht="14.4" customHeight="1" x14ac:dyDescent="0.3">
      <c r="A211" s="737" t="s">
        <v>5236</v>
      </c>
      <c r="B211" s="738" t="s">
        <v>5237</v>
      </c>
      <c r="C211" s="738" t="s">
        <v>4144</v>
      </c>
      <c r="D211" s="738" t="s">
        <v>5349</v>
      </c>
      <c r="E211" s="738" t="s">
        <v>5350</v>
      </c>
      <c r="F211" s="741">
        <v>35</v>
      </c>
      <c r="G211" s="741">
        <v>70035</v>
      </c>
      <c r="H211" s="741">
        <v>1.2213134765625</v>
      </c>
      <c r="I211" s="741">
        <v>2001</v>
      </c>
      <c r="J211" s="741">
        <v>28</v>
      </c>
      <c r="K211" s="741">
        <v>57344</v>
      </c>
      <c r="L211" s="741">
        <v>1</v>
      </c>
      <c r="M211" s="741">
        <v>2048</v>
      </c>
      <c r="N211" s="741">
        <v>58</v>
      </c>
      <c r="O211" s="741">
        <v>118842</v>
      </c>
      <c r="P211" s="754">
        <v>2.0724400111607144</v>
      </c>
      <c r="Q211" s="742">
        <v>2049</v>
      </c>
    </row>
    <row r="212" spans="1:17" ht="14.4" customHeight="1" x14ac:dyDescent="0.3">
      <c r="A212" s="737" t="s">
        <v>5236</v>
      </c>
      <c r="B212" s="738" t="s">
        <v>5237</v>
      </c>
      <c r="C212" s="738" t="s">
        <v>4144</v>
      </c>
      <c r="D212" s="738" t="s">
        <v>5351</v>
      </c>
      <c r="E212" s="738" t="s">
        <v>5352</v>
      </c>
      <c r="F212" s="741">
        <v>1</v>
      </c>
      <c r="G212" s="741">
        <v>2696</v>
      </c>
      <c r="H212" s="741">
        <v>0.98538011695906436</v>
      </c>
      <c r="I212" s="741">
        <v>2696</v>
      </c>
      <c r="J212" s="741">
        <v>1</v>
      </c>
      <c r="K212" s="741">
        <v>2736</v>
      </c>
      <c r="L212" s="741">
        <v>1</v>
      </c>
      <c r="M212" s="741">
        <v>2736</v>
      </c>
      <c r="N212" s="741">
        <v>1</v>
      </c>
      <c r="O212" s="741">
        <v>2737</v>
      </c>
      <c r="P212" s="754">
        <v>1.0003654970760234</v>
      </c>
      <c r="Q212" s="742">
        <v>2737</v>
      </c>
    </row>
    <row r="213" spans="1:17" ht="14.4" customHeight="1" x14ac:dyDescent="0.3">
      <c r="A213" s="737" t="s">
        <v>5236</v>
      </c>
      <c r="B213" s="738" t="s">
        <v>5237</v>
      </c>
      <c r="C213" s="738" t="s">
        <v>4144</v>
      </c>
      <c r="D213" s="738" t="s">
        <v>5353</v>
      </c>
      <c r="E213" s="738" t="s">
        <v>5354</v>
      </c>
      <c r="F213" s="741">
        <v>1</v>
      </c>
      <c r="G213" s="741">
        <v>5188</v>
      </c>
      <c r="H213" s="741"/>
      <c r="I213" s="741">
        <v>5188</v>
      </c>
      <c r="J213" s="741"/>
      <c r="K213" s="741"/>
      <c r="L213" s="741"/>
      <c r="M213" s="741"/>
      <c r="N213" s="741"/>
      <c r="O213" s="741"/>
      <c r="P213" s="754"/>
      <c r="Q213" s="742"/>
    </row>
    <row r="214" spans="1:17" ht="14.4" customHeight="1" x14ac:dyDescent="0.3">
      <c r="A214" s="737" t="s">
        <v>5236</v>
      </c>
      <c r="B214" s="738" t="s">
        <v>5237</v>
      </c>
      <c r="C214" s="738" t="s">
        <v>4144</v>
      </c>
      <c r="D214" s="738" t="s">
        <v>5355</v>
      </c>
      <c r="E214" s="738" t="s">
        <v>5356</v>
      </c>
      <c r="F214" s="741"/>
      <c r="G214" s="741"/>
      <c r="H214" s="741"/>
      <c r="I214" s="741"/>
      <c r="J214" s="741">
        <v>1</v>
      </c>
      <c r="K214" s="741">
        <v>2113</v>
      </c>
      <c r="L214" s="741">
        <v>1</v>
      </c>
      <c r="M214" s="741">
        <v>2113</v>
      </c>
      <c r="N214" s="741"/>
      <c r="O214" s="741"/>
      <c r="P214" s="754"/>
      <c r="Q214" s="742"/>
    </row>
    <row r="215" spans="1:17" ht="14.4" customHeight="1" x14ac:dyDescent="0.3">
      <c r="A215" s="737" t="s">
        <v>5236</v>
      </c>
      <c r="B215" s="738" t="s">
        <v>5237</v>
      </c>
      <c r="C215" s="738" t="s">
        <v>4144</v>
      </c>
      <c r="D215" s="738" t="s">
        <v>5357</v>
      </c>
      <c r="E215" s="738" t="s">
        <v>5358</v>
      </c>
      <c r="F215" s="741">
        <v>1</v>
      </c>
      <c r="G215" s="741">
        <v>151</v>
      </c>
      <c r="H215" s="741">
        <v>0.48709677419354841</v>
      </c>
      <c r="I215" s="741">
        <v>151</v>
      </c>
      <c r="J215" s="741">
        <v>2</v>
      </c>
      <c r="K215" s="741">
        <v>310</v>
      </c>
      <c r="L215" s="741">
        <v>1</v>
      </c>
      <c r="M215" s="741">
        <v>155</v>
      </c>
      <c r="N215" s="741"/>
      <c r="O215" s="741"/>
      <c r="P215" s="754"/>
      <c r="Q215" s="742"/>
    </row>
    <row r="216" spans="1:17" ht="14.4" customHeight="1" x14ac:dyDescent="0.3">
      <c r="A216" s="737" t="s">
        <v>5236</v>
      </c>
      <c r="B216" s="738" t="s">
        <v>5237</v>
      </c>
      <c r="C216" s="738" t="s">
        <v>4144</v>
      </c>
      <c r="D216" s="738" t="s">
        <v>5359</v>
      </c>
      <c r="E216" s="738" t="s">
        <v>5360</v>
      </c>
      <c r="F216" s="741"/>
      <c r="G216" s="741"/>
      <c r="H216" s="741"/>
      <c r="I216" s="741"/>
      <c r="J216" s="741">
        <v>2</v>
      </c>
      <c r="K216" s="741">
        <v>398</v>
      </c>
      <c r="L216" s="741">
        <v>1</v>
      </c>
      <c r="M216" s="741">
        <v>199</v>
      </c>
      <c r="N216" s="741">
        <v>1</v>
      </c>
      <c r="O216" s="741">
        <v>199</v>
      </c>
      <c r="P216" s="754">
        <v>0.5</v>
      </c>
      <c r="Q216" s="742">
        <v>199</v>
      </c>
    </row>
    <row r="217" spans="1:17" ht="14.4" customHeight="1" x14ac:dyDescent="0.3">
      <c r="A217" s="737" t="s">
        <v>5236</v>
      </c>
      <c r="B217" s="738" t="s">
        <v>5237</v>
      </c>
      <c r="C217" s="738" t="s">
        <v>4144</v>
      </c>
      <c r="D217" s="738" t="s">
        <v>5361</v>
      </c>
      <c r="E217" s="738" t="s">
        <v>5362</v>
      </c>
      <c r="F217" s="741">
        <v>36</v>
      </c>
      <c r="G217" s="741">
        <v>7200</v>
      </c>
      <c r="H217" s="741">
        <v>0.57859209257473476</v>
      </c>
      <c r="I217" s="741">
        <v>200</v>
      </c>
      <c r="J217" s="741">
        <v>61</v>
      </c>
      <c r="K217" s="741">
        <v>12444</v>
      </c>
      <c r="L217" s="741">
        <v>1</v>
      </c>
      <c r="M217" s="741">
        <v>204</v>
      </c>
      <c r="N217" s="741">
        <v>87</v>
      </c>
      <c r="O217" s="741">
        <v>17748</v>
      </c>
      <c r="P217" s="754">
        <v>1.4262295081967213</v>
      </c>
      <c r="Q217" s="742">
        <v>204</v>
      </c>
    </row>
    <row r="218" spans="1:17" ht="14.4" customHeight="1" x14ac:dyDescent="0.3">
      <c r="A218" s="737" t="s">
        <v>5236</v>
      </c>
      <c r="B218" s="738" t="s">
        <v>5237</v>
      </c>
      <c r="C218" s="738" t="s">
        <v>4144</v>
      </c>
      <c r="D218" s="738" t="s">
        <v>5363</v>
      </c>
      <c r="E218" s="738" t="s">
        <v>5364</v>
      </c>
      <c r="F218" s="741">
        <v>1</v>
      </c>
      <c r="G218" s="741">
        <v>418</v>
      </c>
      <c r="H218" s="741">
        <v>0.98122065727699526</v>
      </c>
      <c r="I218" s="741">
        <v>418</v>
      </c>
      <c r="J218" s="741">
        <v>1</v>
      </c>
      <c r="K218" s="741">
        <v>426</v>
      </c>
      <c r="L218" s="741">
        <v>1</v>
      </c>
      <c r="M218" s="741">
        <v>426</v>
      </c>
      <c r="N218" s="741"/>
      <c r="O218" s="741"/>
      <c r="P218" s="754"/>
      <c r="Q218" s="742"/>
    </row>
    <row r="219" spans="1:17" ht="14.4" customHeight="1" x14ac:dyDescent="0.3">
      <c r="A219" s="737" t="s">
        <v>5236</v>
      </c>
      <c r="B219" s="738" t="s">
        <v>5237</v>
      </c>
      <c r="C219" s="738" t="s">
        <v>4144</v>
      </c>
      <c r="D219" s="738" t="s">
        <v>5365</v>
      </c>
      <c r="E219" s="738" t="s">
        <v>5366</v>
      </c>
      <c r="F219" s="741">
        <v>1</v>
      </c>
      <c r="G219" s="741">
        <v>428</v>
      </c>
      <c r="H219" s="741">
        <v>0.98165137614678899</v>
      </c>
      <c r="I219" s="741">
        <v>428</v>
      </c>
      <c r="J219" s="741">
        <v>1</v>
      </c>
      <c r="K219" s="741">
        <v>436</v>
      </c>
      <c r="L219" s="741">
        <v>1</v>
      </c>
      <c r="M219" s="741">
        <v>436</v>
      </c>
      <c r="N219" s="741">
        <v>3</v>
      </c>
      <c r="O219" s="741">
        <v>1308</v>
      </c>
      <c r="P219" s="754">
        <v>3</v>
      </c>
      <c r="Q219" s="742">
        <v>436</v>
      </c>
    </row>
    <row r="220" spans="1:17" ht="14.4" customHeight="1" x14ac:dyDescent="0.3">
      <c r="A220" s="737" t="s">
        <v>5236</v>
      </c>
      <c r="B220" s="738" t="s">
        <v>5237</v>
      </c>
      <c r="C220" s="738" t="s">
        <v>4144</v>
      </c>
      <c r="D220" s="738" t="s">
        <v>5367</v>
      </c>
      <c r="E220" s="738" t="s">
        <v>5368</v>
      </c>
      <c r="F220" s="741">
        <v>28</v>
      </c>
      <c r="G220" s="741">
        <v>59444</v>
      </c>
      <c r="H220" s="741">
        <v>0.91990095945527706</v>
      </c>
      <c r="I220" s="741">
        <v>2123</v>
      </c>
      <c r="J220" s="741">
        <v>30</v>
      </c>
      <c r="K220" s="741">
        <v>64620</v>
      </c>
      <c r="L220" s="741">
        <v>1</v>
      </c>
      <c r="M220" s="741">
        <v>2154</v>
      </c>
      <c r="N220" s="741">
        <v>32</v>
      </c>
      <c r="O220" s="741">
        <v>68960</v>
      </c>
      <c r="P220" s="754">
        <v>1.0671618693902816</v>
      </c>
      <c r="Q220" s="742">
        <v>2155</v>
      </c>
    </row>
    <row r="221" spans="1:17" ht="14.4" customHeight="1" x14ac:dyDescent="0.3">
      <c r="A221" s="737" t="s">
        <v>5236</v>
      </c>
      <c r="B221" s="738" t="s">
        <v>5237</v>
      </c>
      <c r="C221" s="738" t="s">
        <v>4144</v>
      </c>
      <c r="D221" s="738" t="s">
        <v>5369</v>
      </c>
      <c r="E221" s="738" t="s">
        <v>5332</v>
      </c>
      <c r="F221" s="741">
        <v>3</v>
      </c>
      <c r="G221" s="741">
        <v>5607</v>
      </c>
      <c r="H221" s="741">
        <v>0.37122616525423729</v>
      </c>
      <c r="I221" s="741">
        <v>1869</v>
      </c>
      <c r="J221" s="741">
        <v>8</v>
      </c>
      <c r="K221" s="741">
        <v>15104</v>
      </c>
      <c r="L221" s="741">
        <v>1</v>
      </c>
      <c r="M221" s="741">
        <v>1888</v>
      </c>
      <c r="N221" s="741"/>
      <c r="O221" s="741"/>
      <c r="P221" s="754"/>
      <c r="Q221" s="742"/>
    </row>
    <row r="222" spans="1:17" ht="14.4" customHeight="1" x14ac:dyDescent="0.3">
      <c r="A222" s="737" t="s">
        <v>5236</v>
      </c>
      <c r="B222" s="738" t="s">
        <v>5237</v>
      </c>
      <c r="C222" s="738" t="s">
        <v>4144</v>
      </c>
      <c r="D222" s="738" t="s">
        <v>5370</v>
      </c>
      <c r="E222" s="738" t="s">
        <v>5371</v>
      </c>
      <c r="F222" s="741">
        <v>7</v>
      </c>
      <c r="G222" s="741">
        <v>58793</v>
      </c>
      <c r="H222" s="741">
        <v>0.86879359262324152</v>
      </c>
      <c r="I222" s="741">
        <v>8399</v>
      </c>
      <c r="J222" s="741">
        <v>8</v>
      </c>
      <c r="K222" s="741">
        <v>67672</v>
      </c>
      <c r="L222" s="741">
        <v>1</v>
      </c>
      <c r="M222" s="741">
        <v>8459</v>
      </c>
      <c r="N222" s="741">
        <v>8</v>
      </c>
      <c r="O222" s="741">
        <v>67680</v>
      </c>
      <c r="P222" s="754">
        <v>1.0001182172833669</v>
      </c>
      <c r="Q222" s="742">
        <v>8460</v>
      </c>
    </row>
    <row r="223" spans="1:17" ht="14.4" customHeight="1" x14ac:dyDescent="0.3">
      <c r="A223" s="737" t="s">
        <v>5236</v>
      </c>
      <c r="B223" s="738" t="s">
        <v>5237</v>
      </c>
      <c r="C223" s="738" t="s">
        <v>4144</v>
      </c>
      <c r="D223" s="738" t="s">
        <v>5372</v>
      </c>
      <c r="E223" s="738" t="s">
        <v>5373</v>
      </c>
      <c r="F223" s="741">
        <v>2</v>
      </c>
      <c r="G223" s="741">
        <v>4010</v>
      </c>
      <c r="H223" s="741">
        <v>0.97661958110082803</v>
      </c>
      <c r="I223" s="741">
        <v>2005</v>
      </c>
      <c r="J223" s="741">
        <v>2</v>
      </c>
      <c r="K223" s="741">
        <v>4106</v>
      </c>
      <c r="L223" s="741">
        <v>1</v>
      </c>
      <c r="M223" s="741">
        <v>2053</v>
      </c>
      <c r="N223" s="741"/>
      <c r="O223" s="741"/>
      <c r="P223" s="754"/>
      <c r="Q223" s="742"/>
    </row>
    <row r="224" spans="1:17" ht="14.4" customHeight="1" x14ac:dyDescent="0.3">
      <c r="A224" s="737" t="s">
        <v>5236</v>
      </c>
      <c r="B224" s="738" t="s">
        <v>5237</v>
      </c>
      <c r="C224" s="738" t="s">
        <v>4144</v>
      </c>
      <c r="D224" s="738" t="s">
        <v>5374</v>
      </c>
      <c r="E224" s="738" t="s">
        <v>5375</v>
      </c>
      <c r="F224" s="741">
        <v>1</v>
      </c>
      <c r="G224" s="741">
        <v>919</v>
      </c>
      <c r="H224" s="741"/>
      <c r="I224" s="741">
        <v>919</v>
      </c>
      <c r="J224" s="741"/>
      <c r="K224" s="741"/>
      <c r="L224" s="741"/>
      <c r="M224" s="741"/>
      <c r="N224" s="741"/>
      <c r="O224" s="741"/>
      <c r="P224" s="754"/>
      <c r="Q224" s="742"/>
    </row>
    <row r="225" spans="1:17" ht="14.4" customHeight="1" x14ac:dyDescent="0.3">
      <c r="A225" s="737" t="s">
        <v>5236</v>
      </c>
      <c r="B225" s="738" t="s">
        <v>5237</v>
      </c>
      <c r="C225" s="738" t="s">
        <v>4144</v>
      </c>
      <c r="D225" s="738" t="s">
        <v>5376</v>
      </c>
      <c r="E225" s="738" t="s">
        <v>5377</v>
      </c>
      <c r="F225" s="741">
        <v>1</v>
      </c>
      <c r="G225" s="741">
        <v>2058</v>
      </c>
      <c r="H225" s="741"/>
      <c r="I225" s="741">
        <v>2058</v>
      </c>
      <c r="J225" s="741"/>
      <c r="K225" s="741"/>
      <c r="L225" s="741"/>
      <c r="M225" s="741"/>
      <c r="N225" s="741"/>
      <c r="O225" s="741"/>
      <c r="P225" s="754"/>
      <c r="Q225" s="742"/>
    </row>
    <row r="226" spans="1:17" ht="14.4" customHeight="1" x14ac:dyDescent="0.3">
      <c r="A226" s="737" t="s">
        <v>5378</v>
      </c>
      <c r="B226" s="738" t="s">
        <v>5379</v>
      </c>
      <c r="C226" s="738" t="s">
        <v>4144</v>
      </c>
      <c r="D226" s="738" t="s">
        <v>5380</v>
      </c>
      <c r="E226" s="738" t="s">
        <v>5381</v>
      </c>
      <c r="F226" s="741">
        <v>174</v>
      </c>
      <c r="G226" s="741">
        <v>35844</v>
      </c>
      <c r="H226" s="741">
        <v>0.9282884002796985</v>
      </c>
      <c r="I226" s="741">
        <v>206</v>
      </c>
      <c r="J226" s="741">
        <v>183</v>
      </c>
      <c r="K226" s="741">
        <v>38613</v>
      </c>
      <c r="L226" s="741">
        <v>1</v>
      </c>
      <c r="M226" s="741">
        <v>211</v>
      </c>
      <c r="N226" s="741">
        <v>258</v>
      </c>
      <c r="O226" s="741">
        <v>54438</v>
      </c>
      <c r="P226" s="754">
        <v>1.4098360655737705</v>
      </c>
      <c r="Q226" s="742">
        <v>211</v>
      </c>
    </row>
    <row r="227" spans="1:17" ht="14.4" customHeight="1" x14ac:dyDescent="0.3">
      <c r="A227" s="737" t="s">
        <v>5378</v>
      </c>
      <c r="B227" s="738" t="s">
        <v>5379</v>
      </c>
      <c r="C227" s="738" t="s">
        <v>4144</v>
      </c>
      <c r="D227" s="738" t="s">
        <v>5382</v>
      </c>
      <c r="E227" s="738" t="s">
        <v>5381</v>
      </c>
      <c r="F227" s="741">
        <v>1</v>
      </c>
      <c r="G227" s="741">
        <v>85</v>
      </c>
      <c r="H227" s="741"/>
      <c r="I227" s="741">
        <v>85</v>
      </c>
      <c r="J227" s="741"/>
      <c r="K227" s="741"/>
      <c r="L227" s="741"/>
      <c r="M227" s="741"/>
      <c r="N227" s="741"/>
      <c r="O227" s="741"/>
      <c r="P227" s="754"/>
      <c r="Q227" s="742"/>
    </row>
    <row r="228" spans="1:17" ht="14.4" customHeight="1" x14ac:dyDescent="0.3">
      <c r="A228" s="737" t="s">
        <v>5378</v>
      </c>
      <c r="B228" s="738" t="s">
        <v>5379</v>
      </c>
      <c r="C228" s="738" t="s">
        <v>4144</v>
      </c>
      <c r="D228" s="738" t="s">
        <v>5383</v>
      </c>
      <c r="E228" s="738" t="s">
        <v>5384</v>
      </c>
      <c r="F228" s="741">
        <v>186</v>
      </c>
      <c r="G228" s="741">
        <v>54870</v>
      </c>
      <c r="H228" s="741">
        <v>2.0715040773180307</v>
      </c>
      <c r="I228" s="741">
        <v>295</v>
      </c>
      <c r="J228" s="741">
        <v>88</v>
      </c>
      <c r="K228" s="741">
        <v>26488</v>
      </c>
      <c r="L228" s="741">
        <v>1</v>
      </c>
      <c r="M228" s="741">
        <v>301</v>
      </c>
      <c r="N228" s="741">
        <v>201</v>
      </c>
      <c r="O228" s="741">
        <v>60501</v>
      </c>
      <c r="P228" s="754">
        <v>2.2840909090909092</v>
      </c>
      <c r="Q228" s="742">
        <v>301</v>
      </c>
    </row>
    <row r="229" spans="1:17" ht="14.4" customHeight="1" x14ac:dyDescent="0.3">
      <c r="A229" s="737" t="s">
        <v>5378</v>
      </c>
      <c r="B229" s="738" t="s">
        <v>5379</v>
      </c>
      <c r="C229" s="738" t="s">
        <v>4144</v>
      </c>
      <c r="D229" s="738" t="s">
        <v>5385</v>
      </c>
      <c r="E229" s="738" t="s">
        <v>5386</v>
      </c>
      <c r="F229" s="741">
        <v>1</v>
      </c>
      <c r="G229" s="741">
        <v>95</v>
      </c>
      <c r="H229" s="741">
        <v>0.15993265993265993</v>
      </c>
      <c r="I229" s="741">
        <v>95</v>
      </c>
      <c r="J229" s="741">
        <v>6</v>
      </c>
      <c r="K229" s="741">
        <v>594</v>
      </c>
      <c r="L229" s="741">
        <v>1</v>
      </c>
      <c r="M229" s="741">
        <v>99</v>
      </c>
      <c r="N229" s="741"/>
      <c r="O229" s="741"/>
      <c r="P229" s="754"/>
      <c r="Q229" s="742"/>
    </row>
    <row r="230" spans="1:17" ht="14.4" customHeight="1" x14ac:dyDescent="0.3">
      <c r="A230" s="737" t="s">
        <v>5378</v>
      </c>
      <c r="B230" s="738" t="s">
        <v>5379</v>
      </c>
      <c r="C230" s="738" t="s">
        <v>4144</v>
      </c>
      <c r="D230" s="738" t="s">
        <v>5387</v>
      </c>
      <c r="E230" s="738" t="s">
        <v>5388</v>
      </c>
      <c r="F230" s="741">
        <v>34</v>
      </c>
      <c r="G230" s="741">
        <v>4590</v>
      </c>
      <c r="H230" s="741">
        <v>0.77915464267526735</v>
      </c>
      <c r="I230" s="741">
        <v>135</v>
      </c>
      <c r="J230" s="741">
        <v>43</v>
      </c>
      <c r="K230" s="741">
        <v>5891</v>
      </c>
      <c r="L230" s="741">
        <v>1</v>
      </c>
      <c r="M230" s="741">
        <v>137</v>
      </c>
      <c r="N230" s="741">
        <v>38</v>
      </c>
      <c r="O230" s="741">
        <v>5206</v>
      </c>
      <c r="P230" s="754">
        <v>0.88372093023255816</v>
      </c>
      <c r="Q230" s="742">
        <v>137</v>
      </c>
    </row>
    <row r="231" spans="1:17" ht="14.4" customHeight="1" x14ac:dyDescent="0.3">
      <c r="A231" s="737" t="s">
        <v>5378</v>
      </c>
      <c r="B231" s="738" t="s">
        <v>5379</v>
      </c>
      <c r="C231" s="738" t="s">
        <v>4144</v>
      </c>
      <c r="D231" s="738" t="s">
        <v>5389</v>
      </c>
      <c r="E231" s="738" t="s">
        <v>5388</v>
      </c>
      <c r="F231" s="741">
        <v>1</v>
      </c>
      <c r="G231" s="741">
        <v>178</v>
      </c>
      <c r="H231" s="741"/>
      <c r="I231" s="741">
        <v>178</v>
      </c>
      <c r="J231" s="741"/>
      <c r="K231" s="741"/>
      <c r="L231" s="741"/>
      <c r="M231" s="741"/>
      <c r="N231" s="741"/>
      <c r="O231" s="741"/>
      <c r="P231" s="754"/>
      <c r="Q231" s="742"/>
    </row>
    <row r="232" spans="1:17" ht="14.4" customHeight="1" x14ac:dyDescent="0.3">
      <c r="A232" s="737" t="s">
        <v>5378</v>
      </c>
      <c r="B232" s="738" t="s">
        <v>5379</v>
      </c>
      <c r="C232" s="738" t="s">
        <v>4144</v>
      </c>
      <c r="D232" s="738" t="s">
        <v>5390</v>
      </c>
      <c r="E232" s="738" t="s">
        <v>5391</v>
      </c>
      <c r="F232" s="741">
        <v>1</v>
      </c>
      <c r="G232" s="741">
        <v>620</v>
      </c>
      <c r="H232" s="741"/>
      <c r="I232" s="741">
        <v>620</v>
      </c>
      <c r="J232" s="741"/>
      <c r="K232" s="741"/>
      <c r="L232" s="741"/>
      <c r="M232" s="741"/>
      <c r="N232" s="741"/>
      <c r="O232" s="741"/>
      <c r="P232" s="754"/>
      <c r="Q232" s="742"/>
    </row>
    <row r="233" spans="1:17" ht="14.4" customHeight="1" x14ac:dyDescent="0.3">
      <c r="A233" s="737" t="s">
        <v>5378</v>
      </c>
      <c r="B233" s="738" t="s">
        <v>5379</v>
      </c>
      <c r="C233" s="738" t="s">
        <v>4144</v>
      </c>
      <c r="D233" s="738" t="s">
        <v>5392</v>
      </c>
      <c r="E233" s="738" t="s">
        <v>5393</v>
      </c>
      <c r="F233" s="741">
        <v>3</v>
      </c>
      <c r="G233" s="741">
        <v>483</v>
      </c>
      <c r="H233" s="741">
        <v>1.3959537572254335</v>
      </c>
      <c r="I233" s="741">
        <v>161</v>
      </c>
      <c r="J233" s="741">
        <v>2</v>
      </c>
      <c r="K233" s="741">
        <v>346</v>
      </c>
      <c r="L233" s="741">
        <v>1</v>
      </c>
      <c r="M233" s="741">
        <v>173</v>
      </c>
      <c r="N233" s="741">
        <v>7</v>
      </c>
      <c r="O233" s="741">
        <v>1211</v>
      </c>
      <c r="P233" s="754">
        <v>3.5</v>
      </c>
      <c r="Q233" s="742">
        <v>173</v>
      </c>
    </row>
    <row r="234" spans="1:17" ht="14.4" customHeight="1" x14ac:dyDescent="0.3">
      <c r="A234" s="737" t="s">
        <v>5378</v>
      </c>
      <c r="B234" s="738" t="s">
        <v>5379</v>
      </c>
      <c r="C234" s="738" t="s">
        <v>4144</v>
      </c>
      <c r="D234" s="738" t="s">
        <v>5394</v>
      </c>
      <c r="E234" s="738" t="s">
        <v>5395</v>
      </c>
      <c r="F234" s="741"/>
      <c r="G234" s="741"/>
      <c r="H234" s="741"/>
      <c r="I234" s="741"/>
      <c r="J234" s="741">
        <v>1</v>
      </c>
      <c r="K234" s="741">
        <v>384</v>
      </c>
      <c r="L234" s="741">
        <v>1</v>
      </c>
      <c r="M234" s="741">
        <v>384</v>
      </c>
      <c r="N234" s="741"/>
      <c r="O234" s="741"/>
      <c r="P234" s="754"/>
      <c r="Q234" s="742"/>
    </row>
    <row r="235" spans="1:17" ht="14.4" customHeight="1" x14ac:dyDescent="0.3">
      <c r="A235" s="737" t="s">
        <v>5378</v>
      </c>
      <c r="B235" s="738" t="s">
        <v>5379</v>
      </c>
      <c r="C235" s="738" t="s">
        <v>4144</v>
      </c>
      <c r="D235" s="738" t="s">
        <v>5396</v>
      </c>
      <c r="E235" s="738" t="s">
        <v>5397</v>
      </c>
      <c r="F235" s="741">
        <v>20</v>
      </c>
      <c r="G235" s="741">
        <v>5320</v>
      </c>
      <c r="H235" s="741">
        <v>0.88578088578088576</v>
      </c>
      <c r="I235" s="741">
        <v>266</v>
      </c>
      <c r="J235" s="741">
        <v>22</v>
      </c>
      <c r="K235" s="741">
        <v>6006</v>
      </c>
      <c r="L235" s="741">
        <v>1</v>
      </c>
      <c r="M235" s="741">
        <v>273</v>
      </c>
      <c r="N235" s="741"/>
      <c r="O235" s="741"/>
      <c r="P235" s="754"/>
      <c r="Q235" s="742"/>
    </row>
    <row r="236" spans="1:17" ht="14.4" customHeight="1" x14ac:dyDescent="0.3">
      <c r="A236" s="737" t="s">
        <v>5378</v>
      </c>
      <c r="B236" s="738" t="s">
        <v>5379</v>
      </c>
      <c r="C236" s="738" t="s">
        <v>4144</v>
      </c>
      <c r="D236" s="738" t="s">
        <v>5398</v>
      </c>
      <c r="E236" s="738" t="s">
        <v>5399</v>
      </c>
      <c r="F236" s="741">
        <v>41</v>
      </c>
      <c r="G236" s="741">
        <v>5781</v>
      </c>
      <c r="H236" s="741">
        <v>0.90469483568075115</v>
      </c>
      <c r="I236" s="741">
        <v>141</v>
      </c>
      <c r="J236" s="741">
        <v>45</v>
      </c>
      <c r="K236" s="741">
        <v>6390</v>
      </c>
      <c r="L236" s="741">
        <v>1</v>
      </c>
      <c r="M236" s="741">
        <v>142</v>
      </c>
      <c r="N236" s="741">
        <v>51</v>
      </c>
      <c r="O236" s="741">
        <v>7242</v>
      </c>
      <c r="P236" s="754">
        <v>1.1333333333333333</v>
      </c>
      <c r="Q236" s="742">
        <v>142</v>
      </c>
    </row>
    <row r="237" spans="1:17" ht="14.4" customHeight="1" x14ac:dyDescent="0.3">
      <c r="A237" s="737" t="s">
        <v>5378</v>
      </c>
      <c r="B237" s="738" t="s">
        <v>5379</v>
      </c>
      <c r="C237" s="738" t="s">
        <v>4144</v>
      </c>
      <c r="D237" s="738" t="s">
        <v>5400</v>
      </c>
      <c r="E237" s="738" t="s">
        <v>5399</v>
      </c>
      <c r="F237" s="741">
        <v>34</v>
      </c>
      <c r="G237" s="741">
        <v>2652</v>
      </c>
      <c r="H237" s="741">
        <v>0.79069767441860461</v>
      </c>
      <c r="I237" s="741">
        <v>78</v>
      </c>
      <c r="J237" s="741">
        <v>43</v>
      </c>
      <c r="K237" s="741">
        <v>3354</v>
      </c>
      <c r="L237" s="741">
        <v>1</v>
      </c>
      <c r="M237" s="741">
        <v>78</v>
      </c>
      <c r="N237" s="741">
        <v>38</v>
      </c>
      <c r="O237" s="741">
        <v>2964</v>
      </c>
      <c r="P237" s="754">
        <v>0.88372093023255816</v>
      </c>
      <c r="Q237" s="742">
        <v>78</v>
      </c>
    </row>
    <row r="238" spans="1:17" ht="14.4" customHeight="1" x14ac:dyDescent="0.3">
      <c r="A238" s="737" t="s">
        <v>5378</v>
      </c>
      <c r="B238" s="738" t="s">
        <v>5379</v>
      </c>
      <c r="C238" s="738" t="s">
        <v>4144</v>
      </c>
      <c r="D238" s="738" t="s">
        <v>5401</v>
      </c>
      <c r="E238" s="738" t="s">
        <v>5402</v>
      </c>
      <c r="F238" s="741">
        <v>41</v>
      </c>
      <c r="G238" s="741">
        <v>12587</v>
      </c>
      <c r="H238" s="741">
        <v>0.89364572239971596</v>
      </c>
      <c r="I238" s="741">
        <v>307</v>
      </c>
      <c r="J238" s="741">
        <v>45</v>
      </c>
      <c r="K238" s="741">
        <v>14085</v>
      </c>
      <c r="L238" s="741">
        <v>1</v>
      </c>
      <c r="M238" s="741">
        <v>313</v>
      </c>
      <c r="N238" s="741">
        <v>51</v>
      </c>
      <c r="O238" s="741">
        <v>16014</v>
      </c>
      <c r="P238" s="754">
        <v>1.1369542066027689</v>
      </c>
      <c r="Q238" s="742">
        <v>314</v>
      </c>
    </row>
    <row r="239" spans="1:17" ht="14.4" customHeight="1" x14ac:dyDescent="0.3">
      <c r="A239" s="737" t="s">
        <v>5378</v>
      </c>
      <c r="B239" s="738" t="s">
        <v>5379</v>
      </c>
      <c r="C239" s="738" t="s">
        <v>4144</v>
      </c>
      <c r="D239" s="738" t="s">
        <v>5403</v>
      </c>
      <c r="E239" s="738" t="s">
        <v>5404</v>
      </c>
      <c r="F239" s="741"/>
      <c r="G239" s="741"/>
      <c r="H239" s="741"/>
      <c r="I239" s="741"/>
      <c r="J239" s="741">
        <v>1</v>
      </c>
      <c r="K239" s="741">
        <v>488</v>
      </c>
      <c r="L239" s="741">
        <v>1</v>
      </c>
      <c r="M239" s="741">
        <v>488</v>
      </c>
      <c r="N239" s="741"/>
      <c r="O239" s="741"/>
      <c r="P239" s="754"/>
      <c r="Q239" s="742"/>
    </row>
    <row r="240" spans="1:17" ht="14.4" customHeight="1" x14ac:dyDescent="0.3">
      <c r="A240" s="737" t="s">
        <v>5378</v>
      </c>
      <c r="B240" s="738" t="s">
        <v>5379</v>
      </c>
      <c r="C240" s="738" t="s">
        <v>4144</v>
      </c>
      <c r="D240" s="738" t="s">
        <v>5405</v>
      </c>
      <c r="E240" s="738" t="s">
        <v>5406</v>
      </c>
      <c r="F240" s="741">
        <v>12</v>
      </c>
      <c r="G240" s="741">
        <v>1932</v>
      </c>
      <c r="H240" s="741">
        <v>0.74079754601226999</v>
      </c>
      <c r="I240" s="741">
        <v>161</v>
      </c>
      <c r="J240" s="741">
        <v>16</v>
      </c>
      <c r="K240" s="741">
        <v>2608</v>
      </c>
      <c r="L240" s="741">
        <v>1</v>
      </c>
      <c r="M240" s="741">
        <v>163</v>
      </c>
      <c r="N240" s="741">
        <v>63</v>
      </c>
      <c r="O240" s="741">
        <v>10269</v>
      </c>
      <c r="P240" s="754">
        <v>3.9375</v>
      </c>
      <c r="Q240" s="742">
        <v>163</v>
      </c>
    </row>
    <row r="241" spans="1:17" ht="14.4" customHeight="1" x14ac:dyDescent="0.3">
      <c r="A241" s="737" t="s">
        <v>5378</v>
      </c>
      <c r="B241" s="738" t="s">
        <v>5379</v>
      </c>
      <c r="C241" s="738" t="s">
        <v>4144</v>
      </c>
      <c r="D241" s="738" t="s">
        <v>5407</v>
      </c>
      <c r="E241" s="738" t="s">
        <v>5381</v>
      </c>
      <c r="F241" s="741">
        <v>118</v>
      </c>
      <c r="G241" s="741">
        <v>8378</v>
      </c>
      <c r="H241" s="741">
        <v>0.93839605734767029</v>
      </c>
      <c r="I241" s="741">
        <v>71</v>
      </c>
      <c r="J241" s="741">
        <v>124</v>
      </c>
      <c r="K241" s="741">
        <v>8928</v>
      </c>
      <c r="L241" s="741">
        <v>1</v>
      </c>
      <c r="M241" s="741">
        <v>72</v>
      </c>
      <c r="N241" s="741">
        <v>112</v>
      </c>
      <c r="O241" s="741">
        <v>8064</v>
      </c>
      <c r="P241" s="754">
        <v>0.90322580645161288</v>
      </c>
      <c r="Q241" s="742">
        <v>72</v>
      </c>
    </row>
    <row r="242" spans="1:17" ht="14.4" customHeight="1" x14ac:dyDescent="0.3">
      <c r="A242" s="737" t="s">
        <v>5378</v>
      </c>
      <c r="B242" s="738" t="s">
        <v>5379</v>
      </c>
      <c r="C242" s="738" t="s">
        <v>4144</v>
      </c>
      <c r="D242" s="738" t="s">
        <v>5408</v>
      </c>
      <c r="E242" s="738" t="s">
        <v>5409</v>
      </c>
      <c r="F242" s="741">
        <v>1</v>
      </c>
      <c r="G242" s="741">
        <v>220</v>
      </c>
      <c r="H242" s="741"/>
      <c r="I242" s="741">
        <v>220</v>
      </c>
      <c r="J242" s="741"/>
      <c r="K242" s="741"/>
      <c r="L242" s="741"/>
      <c r="M242" s="741"/>
      <c r="N242" s="741"/>
      <c r="O242" s="741"/>
      <c r="P242" s="754"/>
      <c r="Q242" s="742"/>
    </row>
    <row r="243" spans="1:17" ht="14.4" customHeight="1" x14ac:dyDescent="0.3">
      <c r="A243" s="737" t="s">
        <v>5378</v>
      </c>
      <c r="B243" s="738" t="s">
        <v>5379</v>
      </c>
      <c r="C243" s="738" t="s">
        <v>4144</v>
      </c>
      <c r="D243" s="738" t="s">
        <v>5410</v>
      </c>
      <c r="E243" s="738" t="s">
        <v>5411</v>
      </c>
      <c r="F243" s="741">
        <v>4</v>
      </c>
      <c r="G243" s="741">
        <v>4780</v>
      </c>
      <c r="H243" s="741">
        <v>0.78943022295623455</v>
      </c>
      <c r="I243" s="741">
        <v>1195</v>
      </c>
      <c r="J243" s="741">
        <v>5</v>
      </c>
      <c r="K243" s="741">
        <v>6055</v>
      </c>
      <c r="L243" s="741">
        <v>1</v>
      </c>
      <c r="M243" s="741">
        <v>1211</v>
      </c>
      <c r="N243" s="741">
        <v>5</v>
      </c>
      <c r="O243" s="741">
        <v>6055</v>
      </c>
      <c r="P243" s="754">
        <v>1</v>
      </c>
      <c r="Q243" s="742">
        <v>1211</v>
      </c>
    </row>
    <row r="244" spans="1:17" ht="14.4" customHeight="1" x14ac:dyDescent="0.3">
      <c r="A244" s="737" t="s">
        <v>5378</v>
      </c>
      <c r="B244" s="738" t="s">
        <v>5379</v>
      </c>
      <c r="C244" s="738" t="s">
        <v>4144</v>
      </c>
      <c r="D244" s="738" t="s">
        <v>5412</v>
      </c>
      <c r="E244" s="738" t="s">
        <v>5413</v>
      </c>
      <c r="F244" s="741">
        <v>4</v>
      </c>
      <c r="G244" s="741">
        <v>440</v>
      </c>
      <c r="H244" s="741">
        <v>1.9298245614035088</v>
      </c>
      <c r="I244" s="741">
        <v>110</v>
      </c>
      <c r="J244" s="741">
        <v>2</v>
      </c>
      <c r="K244" s="741">
        <v>228</v>
      </c>
      <c r="L244" s="741">
        <v>1</v>
      </c>
      <c r="M244" s="741">
        <v>114</v>
      </c>
      <c r="N244" s="741">
        <v>3</v>
      </c>
      <c r="O244" s="741">
        <v>342</v>
      </c>
      <c r="P244" s="754">
        <v>1.5</v>
      </c>
      <c r="Q244" s="742">
        <v>114</v>
      </c>
    </row>
    <row r="245" spans="1:17" ht="14.4" customHeight="1" x14ac:dyDescent="0.3">
      <c r="A245" s="737" t="s">
        <v>5378</v>
      </c>
      <c r="B245" s="738" t="s">
        <v>5379</v>
      </c>
      <c r="C245" s="738" t="s">
        <v>4144</v>
      </c>
      <c r="D245" s="738" t="s">
        <v>5414</v>
      </c>
      <c r="E245" s="738" t="s">
        <v>5415</v>
      </c>
      <c r="F245" s="741">
        <v>1</v>
      </c>
      <c r="G245" s="741">
        <v>323</v>
      </c>
      <c r="H245" s="741"/>
      <c r="I245" s="741">
        <v>323</v>
      </c>
      <c r="J245" s="741"/>
      <c r="K245" s="741"/>
      <c r="L245" s="741"/>
      <c r="M245" s="741"/>
      <c r="N245" s="741"/>
      <c r="O245" s="741"/>
      <c r="P245" s="754"/>
      <c r="Q245" s="742"/>
    </row>
    <row r="246" spans="1:17" ht="14.4" customHeight="1" x14ac:dyDescent="0.3">
      <c r="A246" s="737" t="s">
        <v>5416</v>
      </c>
      <c r="B246" s="738" t="s">
        <v>5417</v>
      </c>
      <c r="C246" s="738" t="s">
        <v>4144</v>
      </c>
      <c r="D246" s="738" t="s">
        <v>5418</v>
      </c>
      <c r="E246" s="738" t="s">
        <v>5419</v>
      </c>
      <c r="F246" s="741">
        <v>14</v>
      </c>
      <c r="G246" s="741">
        <v>756</v>
      </c>
      <c r="H246" s="741">
        <v>0.27155172413793105</v>
      </c>
      <c r="I246" s="741">
        <v>54</v>
      </c>
      <c r="J246" s="741">
        <v>48</v>
      </c>
      <c r="K246" s="741">
        <v>2784</v>
      </c>
      <c r="L246" s="741">
        <v>1</v>
      </c>
      <c r="M246" s="741">
        <v>58</v>
      </c>
      <c r="N246" s="741">
        <v>14</v>
      </c>
      <c r="O246" s="741">
        <v>812</v>
      </c>
      <c r="P246" s="754">
        <v>0.29166666666666669</v>
      </c>
      <c r="Q246" s="742">
        <v>58</v>
      </c>
    </row>
    <row r="247" spans="1:17" ht="14.4" customHeight="1" x14ac:dyDescent="0.3">
      <c r="A247" s="737" t="s">
        <v>5416</v>
      </c>
      <c r="B247" s="738" t="s">
        <v>5417</v>
      </c>
      <c r="C247" s="738" t="s">
        <v>4144</v>
      </c>
      <c r="D247" s="738" t="s">
        <v>5420</v>
      </c>
      <c r="E247" s="738" t="s">
        <v>5421</v>
      </c>
      <c r="F247" s="741">
        <v>8</v>
      </c>
      <c r="G247" s="741">
        <v>984</v>
      </c>
      <c r="H247" s="741">
        <v>0.17884405670665213</v>
      </c>
      <c r="I247" s="741">
        <v>123</v>
      </c>
      <c r="J247" s="741">
        <v>42</v>
      </c>
      <c r="K247" s="741">
        <v>5502</v>
      </c>
      <c r="L247" s="741">
        <v>1</v>
      </c>
      <c r="M247" s="741">
        <v>131</v>
      </c>
      <c r="N247" s="741">
        <v>15</v>
      </c>
      <c r="O247" s="741">
        <v>1965</v>
      </c>
      <c r="P247" s="754">
        <v>0.35714285714285715</v>
      </c>
      <c r="Q247" s="742">
        <v>131</v>
      </c>
    </row>
    <row r="248" spans="1:17" ht="14.4" customHeight="1" x14ac:dyDescent="0.3">
      <c r="A248" s="737" t="s">
        <v>5416</v>
      </c>
      <c r="B248" s="738" t="s">
        <v>5417</v>
      </c>
      <c r="C248" s="738" t="s">
        <v>4144</v>
      </c>
      <c r="D248" s="738" t="s">
        <v>5422</v>
      </c>
      <c r="E248" s="738" t="s">
        <v>5423</v>
      </c>
      <c r="F248" s="741">
        <v>1</v>
      </c>
      <c r="G248" s="741">
        <v>177</v>
      </c>
      <c r="H248" s="741">
        <v>0.93650793650793651</v>
      </c>
      <c r="I248" s="741">
        <v>177</v>
      </c>
      <c r="J248" s="741">
        <v>1</v>
      </c>
      <c r="K248" s="741">
        <v>189</v>
      </c>
      <c r="L248" s="741">
        <v>1</v>
      </c>
      <c r="M248" s="741">
        <v>189</v>
      </c>
      <c r="N248" s="741">
        <v>2</v>
      </c>
      <c r="O248" s="741">
        <v>378</v>
      </c>
      <c r="P248" s="754">
        <v>2</v>
      </c>
      <c r="Q248" s="742">
        <v>189</v>
      </c>
    </row>
    <row r="249" spans="1:17" ht="14.4" customHeight="1" x14ac:dyDescent="0.3">
      <c r="A249" s="737" t="s">
        <v>5416</v>
      </c>
      <c r="B249" s="738" t="s">
        <v>5417</v>
      </c>
      <c r="C249" s="738" t="s">
        <v>4144</v>
      </c>
      <c r="D249" s="738" t="s">
        <v>5424</v>
      </c>
      <c r="E249" s="738" t="s">
        <v>5425</v>
      </c>
      <c r="F249" s="741">
        <v>1</v>
      </c>
      <c r="G249" s="741">
        <v>384</v>
      </c>
      <c r="H249" s="741">
        <v>0.11793611793611794</v>
      </c>
      <c r="I249" s="741">
        <v>384</v>
      </c>
      <c r="J249" s="741">
        <v>8</v>
      </c>
      <c r="K249" s="741">
        <v>3256</v>
      </c>
      <c r="L249" s="741">
        <v>1</v>
      </c>
      <c r="M249" s="741">
        <v>407</v>
      </c>
      <c r="N249" s="741"/>
      <c r="O249" s="741"/>
      <c r="P249" s="754"/>
      <c r="Q249" s="742"/>
    </row>
    <row r="250" spans="1:17" ht="14.4" customHeight="1" x14ac:dyDescent="0.3">
      <c r="A250" s="737" t="s">
        <v>5416</v>
      </c>
      <c r="B250" s="738" t="s">
        <v>5417</v>
      </c>
      <c r="C250" s="738" t="s">
        <v>4144</v>
      </c>
      <c r="D250" s="738" t="s">
        <v>5426</v>
      </c>
      <c r="E250" s="738" t="s">
        <v>5427</v>
      </c>
      <c r="F250" s="741">
        <v>6</v>
      </c>
      <c r="G250" s="741">
        <v>1032</v>
      </c>
      <c r="H250" s="741">
        <v>5.7653631284916198</v>
      </c>
      <c r="I250" s="741">
        <v>172</v>
      </c>
      <c r="J250" s="741">
        <v>1</v>
      </c>
      <c r="K250" s="741">
        <v>179</v>
      </c>
      <c r="L250" s="741">
        <v>1</v>
      </c>
      <c r="M250" s="741">
        <v>179</v>
      </c>
      <c r="N250" s="741">
        <v>3</v>
      </c>
      <c r="O250" s="741">
        <v>540</v>
      </c>
      <c r="P250" s="754">
        <v>3.016759776536313</v>
      </c>
      <c r="Q250" s="742">
        <v>180</v>
      </c>
    </row>
    <row r="251" spans="1:17" ht="14.4" customHeight="1" x14ac:dyDescent="0.3">
      <c r="A251" s="737" t="s">
        <v>5416</v>
      </c>
      <c r="B251" s="738" t="s">
        <v>5417</v>
      </c>
      <c r="C251" s="738" t="s">
        <v>4144</v>
      </c>
      <c r="D251" s="738" t="s">
        <v>5428</v>
      </c>
      <c r="E251" s="738" t="s">
        <v>5429</v>
      </c>
      <c r="F251" s="741">
        <v>1</v>
      </c>
      <c r="G251" s="741">
        <v>533</v>
      </c>
      <c r="H251" s="741">
        <v>0.31224370240187466</v>
      </c>
      <c r="I251" s="741">
        <v>533</v>
      </c>
      <c r="J251" s="741">
        <v>3</v>
      </c>
      <c r="K251" s="741">
        <v>1707</v>
      </c>
      <c r="L251" s="741">
        <v>1</v>
      </c>
      <c r="M251" s="741">
        <v>569</v>
      </c>
      <c r="N251" s="741">
        <v>1</v>
      </c>
      <c r="O251" s="741">
        <v>569</v>
      </c>
      <c r="P251" s="754">
        <v>0.33333333333333331</v>
      </c>
      <c r="Q251" s="742">
        <v>569</v>
      </c>
    </row>
    <row r="252" spans="1:17" ht="14.4" customHeight="1" x14ac:dyDescent="0.3">
      <c r="A252" s="737" t="s">
        <v>5416</v>
      </c>
      <c r="B252" s="738" t="s">
        <v>5417</v>
      </c>
      <c r="C252" s="738" t="s">
        <v>4144</v>
      </c>
      <c r="D252" s="738" t="s">
        <v>5430</v>
      </c>
      <c r="E252" s="738" t="s">
        <v>5431</v>
      </c>
      <c r="F252" s="741">
        <v>8</v>
      </c>
      <c r="G252" s="741">
        <v>2576</v>
      </c>
      <c r="H252" s="741">
        <v>1.9223880597014926</v>
      </c>
      <c r="I252" s="741">
        <v>322</v>
      </c>
      <c r="J252" s="741">
        <v>4</v>
      </c>
      <c r="K252" s="741">
        <v>1340</v>
      </c>
      <c r="L252" s="741">
        <v>1</v>
      </c>
      <c r="M252" s="741">
        <v>335</v>
      </c>
      <c r="N252" s="741">
        <v>9</v>
      </c>
      <c r="O252" s="741">
        <v>3024</v>
      </c>
      <c r="P252" s="754">
        <v>2.256716417910448</v>
      </c>
      <c r="Q252" s="742">
        <v>336</v>
      </c>
    </row>
    <row r="253" spans="1:17" ht="14.4" customHeight="1" x14ac:dyDescent="0.3">
      <c r="A253" s="737" t="s">
        <v>5416</v>
      </c>
      <c r="B253" s="738" t="s">
        <v>5417</v>
      </c>
      <c r="C253" s="738" t="s">
        <v>4144</v>
      </c>
      <c r="D253" s="738" t="s">
        <v>5432</v>
      </c>
      <c r="E253" s="738" t="s">
        <v>5433</v>
      </c>
      <c r="F253" s="741">
        <v>7</v>
      </c>
      <c r="G253" s="741">
        <v>2387</v>
      </c>
      <c r="H253" s="741">
        <v>6.8395415472779373</v>
      </c>
      <c r="I253" s="741">
        <v>341</v>
      </c>
      <c r="J253" s="741">
        <v>1</v>
      </c>
      <c r="K253" s="741">
        <v>349</v>
      </c>
      <c r="L253" s="741">
        <v>1</v>
      </c>
      <c r="M253" s="741">
        <v>349</v>
      </c>
      <c r="N253" s="741">
        <v>5</v>
      </c>
      <c r="O253" s="741">
        <v>1745</v>
      </c>
      <c r="P253" s="754">
        <v>5</v>
      </c>
      <c r="Q253" s="742">
        <v>349</v>
      </c>
    </row>
    <row r="254" spans="1:17" ht="14.4" customHeight="1" x14ac:dyDescent="0.3">
      <c r="A254" s="737" t="s">
        <v>5416</v>
      </c>
      <c r="B254" s="738" t="s">
        <v>5417</v>
      </c>
      <c r="C254" s="738" t="s">
        <v>4144</v>
      </c>
      <c r="D254" s="738" t="s">
        <v>5434</v>
      </c>
      <c r="E254" s="738" t="s">
        <v>5435</v>
      </c>
      <c r="F254" s="741">
        <v>1</v>
      </c>
      <c r="G254" s="741">
        <v>109</v>
      </c>
      <c r="H254" s="741">
        <v>0.18632478632478633</v>
      </c>
      <c r="I254" s="741">
        <v>109</v>
      </c>
      <c r="J254" s="741">
        <v>5</v>
      </c>
      <c r="K254" s="741">
        <v>585</v>
      </c>
      <c r="L254" s="741">
        <v>1</v>
      </c>
      <c r="M254" s="741">
        <v>117</v>
      </c>
      <c r="N254" s="741"/>
      <c r="O254" s="741"/>
      <c r="P254" s="754"/>
      <c r="Q254" s="742"/>
    </row>
    <row r="255" spans="1:17" ht="14.4" customHeight="1" x14ac:dyDescent="0.3">
      <c r="A255" s="737" t="s">
        <v>5416</v>
      </c>
      <c r="B255" s="738" t="s">
        <v>5417</v>
      </c>
      <c r="C255" s="738" t="s">
        <v>4144</v>
      </c>
      <c r="D255" s="738" t="s">
        <v>5436</v>
      </c>
      <c r="E255" s="738" t="s">
        <v>5437</v>
      </c>
      <c r="F255" s="741"/>
      <c r="G255" s="741"/>
      <c r="H255" s="741"/>
      <c r="I255" s="741"/>
      <c r="J255" s="741">
        <v>1</v>
      </c>
      <c r="K255" s="741">
        <v>387</v>
      </c>
      <c r="L255" s="741">
        <v>1</v>
      </c>
      <c r="M255" s="741">
        <v>387</v>
      </c>
      <c r="N255" s="741"/>
      <c r="O255" s="741"/>
      <c r="P255" s="754"/>
      <c r="Q255" s="742"/>
    </row>
    <row r="256" spans="1:17" ht="14.4" customHeight="1" x14ac:dyDescent="0.3">
      <c r="A256" s="737" t="s">
        <v>5416</v>
      </c>
      <c r="B256" s="738" t="s">
        <v>5417</v>
      </c>
      <c r="C256" s="738" t="s">
        <v>4144</v>
      </c>
      <c r="D256" s="738" t="s">
        <v>5438</v>
      </c>
      <c r="E256" s="738" t="s">
        <v>5439</v>
      </c>
      <c r="F256" s="741">
        <v>1</v>
      </c>
      <c r="G256" s="741">
        <v>37</v>
      </c>
      <c r="H256" s="741">
        <v>0.48684210526315791</v>
      </c>
      <c r="I256" s="741">
        <v>37</v>
      </c>
      <c r="J256" s="741">
        <v>2</v>
      </c>
      <c r="K256" s="741">
        <v>76</v>
      </c>
      <c r="L256" s="741">
        <v>1</v>
      </c>
      <c r="M256" s="741">
        <v>38</v>
      </c>
      <c r="N256" s="741"/>
      <c r="O256" s="741"/>
      <c r="P256" s="754"/>
      <c r="Q256" s="742"/>
    </row>
    <row r="257" spans="1:17" ht="14.4" customHeight="1" x14ac:dyDescent="0.3">
      <c r="A257" s="737" t="s">
        <v>5416</v>
      </c>
      <c r="B257" s="738" t="s">
        <v>5417</v>
      </c>
      <c r="C257" s="738" t="s">
        <v>4144</v>
      </c>
      <c r="D257" s="738" t="s">
        <v>5440</v>
      </c>
      <c r="E257" s="738" t="s">
        <v>5441</v>
      </c>
      <c r="F257" s="741"/>
      <c r="G257" s="741"/>
      <c r="H257" s="741"/>
      <c r="I257" s="741"/>
      <c r="J257" s="741">
        <v>1</v>
      </c>
      <c r="K257" s="741">
        <v>704</v>
      </c>
      <c r="L257" s="741">
        <v>1</v>
      </c>
      <c r="M257" s="741">
        <v>704</v>
      </c>
      <c r="N257" s="741"/>
      <c r="O257" s="741"/>
      <c r="P257" s="754"/>
      <c r="Q257" s="742"/>
    </row>
    <row r="258" spans="1:17" ht="14.4" customHeight="1" x14ac:dyDescent="0.3">
      <c r="A258" s="737" t="s">
        <v>5416</v>
      </c>
      <c r="B258" s="738" t="s">
        <v>5417</v>
      </c>
      <c r="C258" s="738" t="s">
        <v>4144</v>
      </c>
      <c r="D258" s="738" t="s">
        <v>5442</v>
      </c>
      <c r="E258" s="738" t="s">
        <v>5443</v>
      </c>
      <c r="F258" s="741">
        <v>7</v>
      </c>
      <c r="G258" s="741">
        <v>1995</v>
      </c>
      <c r="H258" s="741">
        <v>0.28532608695652173</v>
      </c>
      <c r="I258" s="741">
        <v>285</v>
      </c>
      <c r="J258" s="741">
        <v>23</v>
      </c>
      <c r="K258" s="741">
        <v>6992</v>
      </c>
      <c r="L258" s="741">
        <v>1</v>
      </c>
      <c r="M258" s="741">
        <v>304</v>
      </c>
      <c r="N258" s="741">
        <v>11</v>
      </c>
      <c r="O258" s="741">
        <v>3355</v>
      </c>
      <c r="P258" s="754">
        <v>0.47983409610983979</v>
      </c>
      <c r="Q258" s="742">
        <v>305</v>
      </c>
    </row>
    <row r="259" spans="1:17" ht="14.4" customHeight="1" x14ac:dyDescent="0.3">
      <c r="A259" s="737" t="s">
        <v>5416</v>
      </c>
      <c r="B259" s="738" t="s">
        <v>5417</v>
      </c>
      <c r="C259" s="738" t="s">
        <v>4144</v>
      </c>
      <c r="D259" s="738" t="s">
        <v>5444</v>
      </c>
      <c r="E259" s="738" t="s">
        <v>5445</v>
      </c>
      <c r="F259" s="741">
        <v>6</v>
      </c>
      <c r="G259" s="741">
        <v>2772</v>
      </c>
      <c r="H259" s="741">
        <v>0.29533347538887705</v>
      </c>
      <c r="I259" s="741">
        <v>462</v>
      </c>
      <c r="J259" s="741">
        <v>19</v>
      </c>
      <c r="K259" s="741">
        <v>9386</v>
      </c>
      <c r="L259" s="741">
        <v>1</v>
      </c>
      <c r="M259" s="741">
        <v>494</v>
      </c>
      <c r="N259" s="741">
        <v>8</v>
      </c>
      <c r="O259" s="741">
        <v>3952</v>
      </c>
      <c r="P259" s="754">
        <v>0.42105263157894735</v>
      </c>
      <c r="Q259" s="742">
        <v>494</v>
      </c>
    </row>
    <row r="260" spans="1:17" ht="14.4" customHeight="1" x14ac:dyDescent="0.3">
      <c r="A260" s="737" t="s">
        <v>5416</v>
      </c>
      <c r="B260" s="738" t="s">
        <v>5417</v>
      </c>
      <c r="C260" s="738" t="s">
        <v>4144</v>
      </c>
      <c r="D260" s="738" t="s">
        <v>5446</v>
      </c>
      <c r="E260" s="738" t="s">
        <v>5447</v>
      </c>
      <c r="F260" s="741">
        <v>12</v>
      </c>
      <c r="G260" s="741">
        <v>4272</v>
      </c>
      <c r="H260" s="741">
        <v>0.32072072072072072</v>
      </c>
      <c r="I260" s="741">
        <v>356</v>
      </c>
      <c r="J260" s="741">
        <v>36</v>
      </c>
      <c r="K260" s="741">
        <v>13320</v>
      </c>
      <c r="L260" s="741">
        <v>1</v>
      </c>
      <c r="M260" s="741">
        <v>370</v>
      </c>
      <c r="N260" s="741">
        <v>17</v>
      </c>
      <c r="O260" s="741">
        <v>6290</v>
      </c>
      <c r="P260" s="754">
        <v>0.47222222222222221</v>
      </c>
      <c r="Q260" s="742">
        <v>370</v>
      </c>
    </row>
    <row r="261" spans="1:17" ht="14.4" customHeight="1" x14ac:dyDescent="0.3">
      <c r="A261" s="737" t="s">
        <v>5416</v>
      </c>
      <c r="B261" s="738" t="s">
        <v>5417</v>
      </c>
      <c r="C261" s="738" t="s">
        <v>4144</v>
      </c>
      <c r="D261" s="738" t="s">
        <v>5448</v>
      </c>
      <c r="E261" s="738" t="s">
        <v>5449</v>
      </c>
      <c r="F261" s="741"/>
      <c r="G261" s="741"/>
      <c r="H261" s="741"/>
      <c r="I261" s="741"/>
      <c r="J261" s="741">
        <v>1</v>
      </c>
      <c r="K261" s="741">
        <v>125</v>
      </c>
      <c r="L261" s="741">
        <v>1</v>
      </c>
      <c r="M261" s="741">
        <v>125</v>
      </c>
      <c r="N261" s="741"/>
      <c r="O261" s="741"/>
      <c r="P261" s="754"/>
      <c r="Q261" s="742"/>
    </row>
    <row r="262" spans="1:17" ht="14.4" customHeight="1" x14ac:dyDescent="0.3">
      <c r="A262" s="737" t="s">
        <v>5416</v>
      </c>
      <c r="B262" s="738" t="s">
        <v>5417</v>
      </c>
      <c r="C262" s="738" t="s">
        <v>4144</v>
      </c>
      <c r="D262" s="738" t="s">
        <v>4943</v>
      </c>
      <c r="E262" s="738" t="s">
        <v>4944</v>
      </c>
      <c r="F262" s="741">
        <v>1</v>
      </c>
      <c r="G262" s="741">
        <v>463</v>
      </c>
      <c r="H262" s="741">
        <v>0.18707070707070708</v>
      </c>
      <c r="I262" s="741">
        <v>463</v>
      </c>
      <c r="J262" s="741">
        <v>5</v>
      </c>
      <c r="K262" s="741">
        <v>2475</v>
      </c>
      <c r="L262" s="741">
        <v>1</v>
      </c>
      <c r="M262" s="741">
        <v>495</v>
      </c>
      <c r="N262" s="741"/>
      <c r="O262" s="741"/>
      <c r="P262" s="754"/>
      <c r="Q262" s="742"/>
    </row>
    <row r="263" spans="1:17" ht="14.4" customHeight="1" x14ac:dyDescent="0.3">
      <c r="A263" s="737" t="s">
        <v>5416</v>
      </c>
      <c r="B263" s="738" t="s">
        <v>5417</v>
      </c>
      <c r="C263" s="738" t="s">
        <v>4144</v>
      </c>
      <c r="D263" s="738" t="s">
        <v>5450</v>
      </c>
      <c r="E263" s="738" t="s">
        <v>5451</v>
      </c>
      <c r="F263" s="741">
        <v>2</v>
      </c>
      <c r="G263" s="741">
        <v>874</v>
      </c>
      <c r="H263" s="741">
        <v>0.47916666666666669</v>
      </c>
      <c r="I263" s="741">
        <v>437</v>
      </c>
      <c r="J263" s="741">
        <v>4</v>
      </c>
      <c r="K263" s="741">
        <v>1824</v>
      </c>
      <c r="L263" s="741">
        <v>1</v>
      </c>
      <c r="M263" s="741">
        <v>456</v>
      </c>
      <c r="N263" s="741">
        <v>4</v>
      </c>
      <c r="O263" s="741">
        <v>1824</v>
      </c>
      <c r="P263" s="754">
        <v>1</v>
      </c>
      <c r="Q263" s="742">
        <v>456</v>
      </c>
    </row>
    <row r="264" spans="1:17" ht="14.4" customHeight="1" x14ac:dyDescent="0.3">
      <c r="A264" s="737" t="s">
        <v>5416</v>
      </c>
      <c r="B264" s="738" t="s">
        <v>5417</v>
      </c>
      <c r="C264" s="738" t="s">
        <v>4144</v>
      </c>
      <c r="D264" s="738" t="s">
        <v>5452</v>
      </c>
      <c r="E264" s="738" t="s">
        <v>5453</v>
      </c>
      <c r="F264" s="741">
        <v>2</v>
      </c>
      <c r="G264" s="741">
        <v>108</v>
      </c>
      <c r="H264" s="741">
        <v>0.46551724137931033</v>
      </c>
      <c r="I264" s="741">
        <v>54</v>
      </c>
      <c r="J264" s="741">
        <v>4</v>
      </c>
      <c r="K264" s="741">
        <v>232</v>
      </c>
      <c r="L264" s="741">
        <v>1</v>
      </c>
      <c r="M264" s="741">
        <v>58</v>
      </c>
      <c r="N264" s="741">
        <v>3</v>
      </c>
      <c r="O264" s="741">
        <v>174</v>
      </c>
      <c r="P264" s="754">
        <v>0.75</v>
      </c>
      <c r="Q264" s="742">
        <v>58</v>
      </c>
    </row>
    <row r="265" spans="1:17" ht="14.4" customHeight="1" x14ac:dyDescent="0.3">
      <c r="A265" s="737" t="s">
        <v>5416</v>
      </c>
      <c r="B265" s="738" t="s">
        <v>5417</v>
      </c>
      <c r="C265" s="738" t="s">
        <v>4144</v>
      </c>
      <c r="D265" s="738" t="s">
        <v>5454</v>
      </c>
      <c r="E265" s="738" t="s">
        <v>5455</v>
      </c>
      <c r="F265" s="741">
        <v>55</v>
      </c>
      <c r="G265" s="741">
        <v>9295</v>
      </c>
      <c r="H265" s="741">
        <v>0.25172647257955316</v>
      </c>
      <c r="I265" s="741">
        <v>169</v>
      </c>
      <c r="J265" s="741">
        <v>211</v>
      </c>
      <c r="K265" s="741">
        <v>36925</v>
      </c>
      <c r="L265" s="741">
        <v>1</v>
      </c>
      <c r="M265" s="741">
        <v>175</v>
      </c>
      <c r="N265" s="741">
        <v>137</v>
      </c>
      <c r="O265" s="741">
        <v>24112</v>
      </c>
      <c r="P265" s="754">
        <v>0.65299932295192964</v>
      </c>
      <c r="Q265" s="742">
        <v>176</v>
      </c>
    </row>
    <row r="266" spans="1:17" ht="14.4" customHeight="1" x14ac:dyDescent="0.3">
      <c r="A266" s="737" t="s">
        <v>5416</v>
      </c>
      <c r="B266" s="738" t="s">
        <v>5417</v>
      </c>
      <c r="C266" s="738" t="s">
        <v>4144</v>
      </c>
      <c r="D266" s="738" t="s">
        <v>4945</v>
      </c>
      <c r="E266" s="738" t="s">
        <v>4946</v>
      </c>
      <c r="F266" s="741"/>
      <c r="G266" s="741"/>
      <c r="H266" s="741"/>
      <c r="I266" s="741"/>
      <c r="J266" s="741">
        <v>2</v>
      </c>
      <c r="K266" s="741">
        <v>170</v>
      </c>
      <c r="L266" s="741">
        <v>1</v>
      </c>
      <c r="M266" s="741">
        <v>85</v>
      </c>
      <c r="N266" s="741"/>
      <c r="O266" s="741"/>
      <c r="P266" s="754"/>
      <c r="Q266" s="742"/>
    </row>
    <row r="267" spans="1:17" ht="14.4" customHeight="1" x14ac:dyDescent="0.3">
      <c r="A267" s="737" t="s">
        <v>5416</v>
      </c>
      <c r="B267" s="738" t="s">
        <v>5417</v>
      </c>
      <c r="C267" s="738" t="s">
        <v>4144</v>
      </c>
      <c r="D267" s="738" t="s">
        <v>5456</v>
      </c>
      <c r="E267" s="738" t="s">
        <v>5457</v>
      </c>
      <c r="F267" s="741">
        <v>2</v>
      </c>
      <c r="G267" s="741">
        <v>326</v>
      </c>
      <c r="H267" s="741">
        <v>0.96449704142011838</v>
      </c>
      <c r="I267" s="741">
        <v>163</v>
      </c>
      <c r="J267" s="741">
        <v>2</v>
      </c>
      <c r="K267" s="741">
        <v>338</v>
      </c>
      <c r="L267" s="741">
        <v>1</v>
      </c>
      <c r="M267" s="741">
        <v>169</v>
      </c>
      <c r="N267" s="741">
        <v>2</v>
      </c>
      <c r="O267" s="741">
        <v>340</v>
      </c>
      <c r="P267" s="754">
        <v>1.0059171597633136</v>
      </c>
      <c r="Q267" s="742">
        <v>170</v>
      </c>
    </row>
    <row r="268" spans="1:17" ht="14.4" customHeight="1" x14ac:dyDescent="0.3">
      <c r="A268" s="737" t="s">
        <v>5416</v>
      </c>
      <c r="B268" s="738" t="s">
        <v>5417</v>
      </c>
      <c r="C268" s="738" t="s">
        <v>4144</v>
      </c>
      <c r="D268" s="738" t="s">
        <v>5458</v>
      </c>
      <c r="E268" s="738" t="s">
        <v>5459</v>
      </c>
      <c r="F268" s="741"/>
      <c r="G268" s="741"/>
      <c r="H268" s="741"/>
      <c r="I268" s="741"/>
      <c r="J268" s="741">
        <v>1</v>
      </c>
      <c r="K268" s="741">
        <v>263</v>
      </c>
      <c r="L268" s="741">
        <v>1</v>
      </c>
      <c r="M268" s="741">
        <v>263</v>
      </c>
      <c r="N268" s="741"/>
      <c r="O268" s="741"/>
      <c r="P268" s="754"/>
      <c r="Q268" s="742"/>
    </row>
    <row r="269" spans="1:17" ht="14.4" customHeight="1" x14ac:dyDescent="0.3">
      <c r="A269" s="737" t="s">
        <v>5416</v>
      </c>
      <c r="B269" s="738" t="s">
        <v>5417</v>
      </c>
      <c r="C269" s="738" t="s">
        <v>4144</v>
      </c>
      <c r="D269" s="738" t="s">
        <v>5460</v>
      </c>
      <c r="E269" s="738" t="s">
        <v>5461</v>
      </c>
      <c r="F269" s="741"/>
      <c r="G269" s="741"/>
      <c r="H269" s="741"/>
      <c r="I269" s="741"/>
      <c r="J269" s="741"/>
      <c r="K269" s="741"/>
      <c r="L269" s="741"/>
      <c r="M269" s="741"/>
      <c r="N269" s="741">
        <v>2</v>
      </c>
      <c r="O269" s="741">
        <v>4262</v>
      </c>
      <c r="P269" s="754"/>
      <c r="Q269" s="742">
        <v>2131</v>
      </c>
    </row>
    <row r="270" spans="1:17" ht="14.4" customHeight="1" x14ac:dyDescent="0.3">
      <c r="A270" s="737" t="s">
        <v>5416</v>
      </c>
      <c r="B270" s="738" t="s">
        <v>5417</v>
      </c>
      <c r="C270" s="738" t="s">
        <v>4144</v>
      </c>
      <c r="D270" s="738" t="s">
        <v>5462</v>
      </c>
      <c r="E270" s="738" t="s">
        <v>5463</v>
      </c>
      <c r="F270" s="741">
        <v>1</v>
      </c>
      <c r="G270" s="741">
        <v>226</v>
      </c>
      <c r="H270" s="741">
        <v>0.18677685950413223</v>
      </c>
      <c r="I270" s="741">
        <v>226</v>
      </c>
      <c r="J270" s="741">
        <v>5</v>
      </c>
      <c r="K270" s="741">
        <v>1210</v>
      </c>
      <c r="L270" s="741">
        <v>1</v>
      </c>
      <c r="M270" s="741">
        <v>242</v>
      </c>
      <c r="N270" s="741"/>
      <c r="O270" s="741"/>
      <c r="P270" s="754"/>
      <c r="Q270" s="742"/>
    </row>
    <row r="271" spans="1:17" ht="14.4" customHeight="1" x14ac:dyDescent="0.3">
      <c r="A271" s="737" t="s">
        <v>5416</v>
      </c>
      <c r="B271" s="738" t="s">
        <v>5417</v>
      </c>
      <c r="C271" s="738" t="s">
        <v>4144</v>
      </c>
      <c r="D271" s="738" t="s">
        <v>5464</v>
      </c>
      <c r="E271" s="738" t="s">
        <v>5465</v>
      </c>
      <c r="F271" s="741">
        <v>2</v>
      </c>
      <c r="G271" s="741">
        <v>836</v>
      </c>
      <c r="H271" s="741">
        <v>0.49408983451536642</v>
      </c>
      <c r="I271" s="741">
        <v>418</v>
      </c>
      <c r="J271" s="741">
        <v>4</v>
      </c>
      <c r="K271" s="741">
        <v>1692</v>
      </c>
      <c r="L271" s="741">
        <v>1</v>
      </c>
      <c r="M271" s="741">
        <v>423</v>
      </c>
      <c r="N271" s="741">
        <v>7</v>
      </c>
      <c r="O271" s="741">
        <v>2968</v>
      </c>
      <c r="P271" s="754">
        <v>1.7541371158392436</v>
      </c>
      <c r="Q271" s="742">
        <v>424</v>
      </c>
    </row>
    <row r="272" spans="1:17" ht="14.4" customHeight="1" x14ac:dyDescent="0.3">
      <c r="A272" s="737" t="s">
        <v>5466</v>
      </c>
      <c r="B272" s="738" t="s">
        <v>5467</v>
      </c>
      <c r="C272" s="738" t="s">
        <v>4144</v>
      </c>
      <c r="D272" s="738" t="s">
        <v>5468</v>
      </c>
      <c r="E272" s="738" t="s">
        <v>5469</v>
      </c>
      <c r="F272" s="741">
        <v>355</v>
      </c>
      <c r="G272" s="741">
        <v>57155</v>
      </c>
      <c r="H272" s="741">
        <v>0.7474563858446891</v>
      </c>
      <c r="I272" s="741">
        <v>161</v>
      </c>
      <c r="J272" s="741">
        <v>442</v>
      </c>
      <c r="K272" s="741">
        <v>76466</v>
      </c>
      <c r="L272" s="741">
        <v>1</v>
      </c>
      <c r="M272" s="741">
        <v>173</v>
      </c>
      <c r="N272" s="741">
        <v>405</v>
      </c>
      <c r="O272" s="741">
        <v>70065</v>
      </c>
      <c r="P272" s="754">
        <v>0.91628959276018096</v>
      </c>
      <c r="Q272" s="742">
        <v>173</v>
      </c>
    </row>
    <row r="273" spans="1:17" ht="14.4" customHeight="1" x14ac:dyDescent="0.3">
      <c r="A273" s="737" t="s">
        <v>5466</v>
      </c>
      <c r="B273" s="738" t="s">
        <v>5467</v>
      </c>
      <c r="C273" s="738" t="s">
        <v>4144</v>
      </c>
      <c r="D273" s="738" t="s">
        <v>5470</v>
      </c>
      <c r="E273" s="738" t="s">
        <v>5471</v>
      </c>
      <c r="F273" s="741">
        <v>37</v>
      </c>
      <c r="G273" s="741">
        <v>43253</v>
      </c>
      <c r="H273" s="741">
        <v>0.70911207292281464</v>
      </c>
      <c r="I273" s="741">
        <v>1169</v>
      </c>
      <c r="J273" s="741">
        <v>52</v>
      </c>
      <c r="K273" s="741">
        <v>60996</v>
      </c>
      <c r="L273" s="741">
        <v>1</v>
      </c>
      <c r="M273" s="741">
        <v>1173</v>
      </c>
      <c r="N273" s="741">
        <v>21</v>
      </c>
      <c r="O273" s="741">
        <v>22470</v>
      </c>
      <c r="P273" s="754">
        <v>0.36838481211882745</v>
      </c>
      <c r="Q273" s="742">
        <v>1070</v>
      </c>
    </row>
    <row r="274" spans="1:17" ht="14.4" customHeight="1" x14ac:dyDescent="0.3">
      <c r="A274" s="737" t="s">
        <v>5466</v>
      </c>
      <c r="B274" s="738" t="s">
        <v>5467</v>
      </c>
      <c r="C274" s="738" t="s">
        <v>4144</v>
      </c>
      <c r="D274" s="738" t="s">
        <v>5472</v>
      </c>
      <c r="E274" s="738" t="s">
        <v>5473</v>
      </c>
      <c r="F274" s="741">
        <v>73</v>
      </c>
      <c r="G274" s="741">
        <v>2920</v>
      </c>
      <c r="H274" s="741">
        <v>0.96242584047462099</v>
      </c>
      <c r="I274" s="741">
        <v>40</v>
      </c>
      <c r="J274" s="741">
        <v>74</v>
      </c>
      <c r="K274" s="741">
        <v>3034</v>
      </c>
      <c r="L274" s="741">
        <v>1</v>
      </c>
      <c r="M274" s="741">
        <v>41</v>
      </c>
      <c r="N274" s="741">
        <v>35</v>
      </c>
      <c r="O274" s="741">
        <v>1610</v>
      </c>
      <c r="P274" s="754">
        <v>0.53065260382333557</v>
      </c>
      <c r="Q274" s="742">
        <v>46</v>
      </c>
    </row>
    <row r="275" spans="1:17" ht="14.4" customHeight="1" x14ac:dyDescent="0.3">
      <c r="A275" s="737" t="s">
        <v>5466</v>
      </c>
      <c r="B275" s="738" t="s">
        <v>5467</v>
      </c>
      <c r="C275" s="738" t="s">
        <v>4144</v>
      </c>
      <c r="D275" s="738" t="s">
        <v>5394</v>
      </c>
      <c r="E275" s="738" t="s">
        <v>5395</v>
      </c>
      <c r="F275" s="741">
        <v>14</v>
      </c>
      <c r="G275" s="741">
        <v>5362</v>
      </c>
      <c r="H275" s="741">
        <v>1.9947916666666667</v>
      </c>
      <c r="I275" s="741">
        <v>383</v>
      </c>
      <c r="J275" s="741">
        <v>7</v>
      </c>
      <c r="K275" s="741">
        <v>2688</v>
      </c>
      <c r="L275" s="741">
        <v>1</v>
      </c>
      <c r="M275" s="741">
        <v>384</v>
      </c>
      <c r="N275" s="741">
        <v>9</v>
      </c>
      <c r="O275" s="741">
        <v>3123</v>
      </c>
      <c r="P275" s="754">
        <v>1.1618303571428572</v>
      </c>
      <c r="Q275" s="742">
        <v>347</v>
      </c>
    </row>
    <row r="276" spans="1:17" ht="14.4" customHeight="1" x14ac:dyDescent="0.3">
      <c r="A276" s="737" t="s">
        <v>5466</v>
      </c>
      <c r="B276" s="738" t="s">
        <v>5467</v>
      </c>
      <c r="C276" s="738" t="s">
        <v>4144</v>
      </c>
      <c r="D276" s="738" t="s">
        <v>5474</v>
      </c>
      <c r="E276" s="738" t="s">
        <v>5475</v>
      </c>
      <c r="F276" s="741"/>
      <c r="G276" s="741"/>
      <c r="H276" s="741"/>
      <c r="I276" s="741"/>
      <c r="J276" s="741">
        <v>26</v>
      </c>
      <c r="K276" s="741">
        <v>962</v>
      </c>
      <c r="L276" s="741">
        <v>1</v>
      </c>
      <c r="M276" s="741">
        <v>37</v>
      </c>
      <c r="N276" s="741"/>
      <c r="O276" s="741"/>
      <c r="P276" s="754"/>
      <c r="Q276" s="742"/>
    </row>
    <row r="277" spans="1:17" ht="14.4" customHeight="1" x14ac:dyDescent="0.3">
      <c r="A277" s="737" t="s">
        <v>5466</v>
      </c>
      <c r="B277" s="738" t="s">
        <v>5467</v>
      </c>
      <c r="C277" s="738" t="s">
        <v>4144</v>
      </c>
      <c r="D277" s="738" t="s">
        <v>5476</v>
      </c>
      <c r="E277" s="738" t="s">
        <v>5477</v>
      </c>
      <c r="F277" s="741">
        <v>21</v>
      </c>
      <c r="G277" s="741">
        <v>9345</v>
      </c>
      <c r="H277" s="741">
        <v>1.1640508221225709</v>
      </c>
      <c r="I277" s="741">
        <v>445</v>
      </c>
      <c r="J277" s="741">
        <v>18</v>
      </c>
      <c r="K277" s="741">
        <v>8028</v>
      </c>
      <c r="L277" s="741">
        <v>1</v>
      </c>
      <c r="M277" s="741">
        <v>446</v>
      </c>
      <c r="N277" s="741">
        <v>40</v>
      </c>
      <c r="O277" s="741">
        <v>15080</v>
      </c>
      <c r="P277" s="754">
        <v>1.8784255107125063</v>
      </c>
      <c r="Q277" s="742">
        <v>377</v>
      </c>
    </row>
    <row r="278" spans="1:17" ht="14.4" customHeight="1" x14ac:dyDescent="0.3">
      <c r="A278" s="737" t="s">
        <v>5466</v>
      </c>
      <c r="B278" s="738" t="s">
        <v>5467</v>
      </c>
      <c r="C278" s="738" t="s">
        <v>4144</v>
      </c>
      <c r="D278" s="738" t="s">
        <v>5478</v>
      </c>
      <c r="E278" s="738" t="s">
        <v>5479</v>
      </c>
      <c r="F278" s="741">
        <v>38</v>
      </c>
      <c r="G278" s="741">
        <v>1558</v>
      </c>
      <c r="H278" s="741">
        <v>0.90476190476190477</v>
      </c>
      <c r="I278" s="741">
        <v>41</v>
      </c>
      <c r="J278" s="741">
        <v>41</v>
      </c>
      <c r="K278" s="741">
        <v>1722</v>
      </c>
      <c r="L278" s="741">
        <v>1</v>
      </c>
      <c r="M278" s="741">
        <v>42</v>
      </c>
      <c r="N278" s="741">
        <v>48</v>
      </c>
      <c r="O278" s="741">
        <v>1632</v>
      </c>
      <c r="P278" s="754">
        <v>0.94773519163763065</v>
      </c>
      <c r="Q278" s="742">
        <v>34</v>
      </c>
    </row>
    <row r="279" spans="1:17" ht="14.4" customHeight="1" x14ac:dyDescent="0.3">
      <c r="A279" s="737" t="s">
        <v>5466</v>
      </c>
      <c r="B279" s="738" t="s">
        <v>5467</v>
      </c>
      <c r="C279" s="738" t="s">
        <v>4144</v>
      </c>
      <c r="D279" s="738" t="s">
        <v>5480</v>
      </c>
      <c r="E279" s="738" t="s">
        <v>5481</v>
      </c>
      <c r="F279" s="741">
        <v>15</v>
      </c>
      <c r="G279" s="741">
        <v>7365</v>
      </c>
      <c r="H279" s="741">
        <v>0.78786906290115533</v>
      </c>
      <c r="I279" s="741">
        <v>491</v>
      </c>
      <c r="J279" s="741">
        <v>19</v>
      </c>
      <c r="K279" s="741">
        <v>9348</v>
      </c>
      <c r="L279" s="741">
        <v>1</v>
      </c>
      <c r="M279" s="741">
        <v>492</v>
      </c>
      <c r="N279" s="741">
        <v>27</v>
      </c>
      <c r="O279" s="741">
        <v>14148</v>
      </c>
      <c r="P279" s="754">
        <v>1.5134788189987163</v>
      </c>
      <c r="Q279" s="742">
        <v>524</v>
      </c>
    </row>
    <row r="280" spans="1:17" ht="14.4" customHeight="1" x14ac:dyDescent="0.3">
      <c r="A280" s="737" t="s">
        <v>5466</v>
      </c>
      <c r="B280" s="738" t="s">
        <v>5467</v>
      </c>
      <c r="C280" s="738" t="s">
        <v>4144</v>
      </c>
      <c r="D280" s="738" t="s">
        <v>5482</v>
      </c>
      <c r="E280" s="738" t="s">
        <v>5483</v>
      </c>
      <c r="F280" s="741">
        <v>43</v>
      </c>
      <c r="G280" s="741">
        <v>1333</v>
      </c>
      <c r="H280" s="741">
        <v>1.7916666666666667</v>
      </c>
      <c r="I280" s="741">
        <v>31</v>
      </c>
      <c r="J280" s="741">
        <v>24</v>
      </c>
      <c r="K280" s="741">
        <v>744</v>
      </c>
      <c r="L280" s="741">
        <v>1</v>
      </c>
      <c r="M280" s="741">
        <v>31</v>
      </c>
      <c r="N280" s="741">
        <v>17</v>
      </c>
      <c r="O280" s="741">
        <v>969</v>
      </c>
      <c r="P280" s="754">
        <v>1.3024193548387097</v>
      </c>
      <c r="Q280" s="742">
        <v>57</v>
      </c>
    </row>
    <row r="281" spans="1:17" ht="14.4" customHeight="1" x14ac:dyDescent="0.3">
      <c r="A281" s="737" t="s">
        <v>5466</v>
      </c>
      <c r="B281" s="738" t="s">
        <v>5467</v>
      </c>
      <c r="C281" s="738" t="s">
        <v>4144</v>
      </c>
      <c r="D281" s="738" t="s">
        <v>5484</v>
      </c>
      <c r="E281" s="738" t="s">
        <v>5485</v>
      </c>
      <c r="F281" s="741">
        <v>2</v>
      </c>
      <c r="G281" s="741">
        <v>414</v>
      </c>
      <c r="H281" s="741">
        <v>0.49759615384615385</v>
      </c>
      <c r="I281" s="741">
        <v>207</v>
      </c>
      <c r="J281" s="741">
        <v>4</v>
      </c>
      <c r="K281" s="741">
        <v>832</v>
      </c>
      <c r="L281" s="741">
        <v>1</v>
      </c>
      <c r="M281" s="741">
        <v>208</v>
      </c>
      <c r="N281" s="741">
        <v>1</v>
      </c>
      <c r="O281" s="741">
        <v>224</v>
      </c>
      <c r="P281" s="754">
        <v>0.26923076923076922</v>
      </c>
      <c r="Q281" s="742">
        <v>224</v>
      </c>
    </row>
    <row r="282" spans="1:17" ht="14.4" customHeight="1" x14ac:dyDescent="0.3">
      <c r="A282" s="737" t="s">
        <v>5466</v>
      </c>
      <c r="B282" s="738" t="s">
        <v>5467</v>
      </c>
      <c r="C282" s="738" t="s">
        <v>4144</v>
      </c>
      <c r="D282" s="738" t="s">
        <v>5486</v>
      </c>
      <c r="E282" s="738" t="s">
        <v>5487</v>
      </c>
      <c r="F282" s="741">
        <v>2</v>
      </c>
      <c r="G282" s="741">
        <v>760</v>
      </c>
      <c r="H282" s="741">
        <v>0.39583333333333331</v>
      </c>
      <c r="I282" s="741">
        <v>380</v>
      </c>
      <c r="J282" s="741">
        <v>5</v>
      </c>
      <c r="K282" s="741">
        <v>1920</v>
      </c>
      <c r="L282" s="741">
        <v>1</v>
      </c>
      <c r="M282" s="741">
        <v>384</v>
      </c>
      <c r="N282" s="741">
        <v>1</v>
      </c>
      <c r="O282" s="741">
        <v>553</v>
      </c>
      <c r="P282" s="754">
        <v>0.28802083333333334</v>
      </c>
      <c r="Q282" s="742">
        <v>553</v>
      </c>
    </row>
    <row r="283" spans="1:17" ht="14.4" customHeight="1" x14ac:dyDescent="0.3">
      <c r="A283" s="737" t="s">
        <v>5466</v>
      </c>
      <c r="B283" s="738" t="s">
        <v>5467</v>
      </c>
      <c r="C283" s="738" t="s">
        <v>4144</v>
      </c>
      <c r="D283" s="738" t="s">
        <v>5488</v>
      </c>
      <c r="E283" s="738" t="s">
        <v>5489</v>
      </c>
      <c r="F283" s="741">
        <v>520</v>
      </c>
      <c r="G283" s="741">
        <v>60320</v>
      </c>
      <c r="H283" s="741">
        <v>0.95473251028806583</v>
      </c>
      <c r="I283" s="741">
        <v>116</v>
      </c>
      <c r="J283" s="741">
        <v>540</v>
      </c>
      <c r="K283" s="741">
        <v>63180</v>
      </c>
      <c r="L283" s="741">
        <v>1</v>
      </c>
      <c r="M283" s="741">
        <v>117</v>
      </c>
      <c r="N283" s="741">
        <v>563</v>
      </c>
      <c r="O283" s="741">
        <v>76568</v>
      </c>
      <c r="P283" s="754">
        <v>1.2119025007913897</v>
      </c>
      <c r="Q283" s="742">
        <v>136</v>
      </c>
    </row>
    <row r="284" spans="1:17" ht="14.4" customHeight="1" x14ac:dyDescent="0.3">
      <c r="A284" s="737" t="s">
        <v>5466</v>
      </c>
      <c r="B284" s="738" t="s">
        <v>5467</v>
      </c>
      <c r="C284" s="738" t="s">
        <v>4144</v>
      </c>
      <c r="D284" s="738" t="s">
        <v>5490</v>
      </c>
      <c r="E284" s="738" t="s">
        <v>5491</v>
      </c>
      <c r="F284" s="741">
        <v>200</v>
      </c>
      <c r="G284" s="741">
        <v>17000</v>
      </c>
      <c r="H284" s="741">
        <v>0.70230521358340903</v>
      </c>
      <c r="I284" s="741">
        <v>85</v>
      </c>
      <c r="J284" s="741">
        <v>266</v>
      </c>
      <c r="K284" s="741">
        <v>24206</v>
      </c>
      <c r="L284" s="741">
        <v>1</v>
      </c>
      <c r="M284" s="741">
        <v>91</v>
      </c>
      <c r="N284" s="741">
        <v>245</v>
      </c>
      <c r="O284" s="741">
        <v>22295</v>
      </c>
      <c r="P284" s="754">
        <v>0.92105263157894735</v>
      </c>
      <c r="Q284" s="742">
        <v>91</v>
      </c>
    </row>
    <row r="285" spans="1:17" ht="14.4" customHeight="1" x14ac:dyDescent="0.3">
      <c r="A285" s="737" t="s">
        <v>5466</v>
      </c>
      <c r="B285" s="738" t="s">
        <v>5467</v>
      </c>
      <c r="C285" s="738" t="s">
        <v>4144</v>
      </c>
      <c r="D285" s="738" t="s">
        <v>5492</v>
      </c>
      <c r="E285" s="738" t="s">
        <v>5493</v>
      </c>
      <c r="F285" s="741">
        <v>5</v>
      </c>
      <c r="G285" s="741">
        <v>490</v>
      </c>
      <c r="H285" s="741">
        <v>1.6498316498316499</v>
      </c>
      <c r="I285" s="741">
        <v>98</v>
      </c>
      <c r="J285" s="741">
        <v>3</v>
      </c>
      <c r="K285" s="741">
        <v>297</v>
      </c>
      <c r="L285" s="741">
        <v>1</v>
      </c>
      <c r="M285" s="741">
        <v>99</v>
      </c>
      <c r="N285" s="741">
        <v>3</v>
      </c>
      <c r="O285" s="741">
        <v>411</v>
      </c>
      <c r="P285" s="754">
        <v>1.3838383838383839</v>
      </c>
      <c r="Q285" s="742">
        <v>137</v>
      </c>
    </row>
    <row r="286" spans="1:17" ht="14.4" customHeight="1" x14ac:dyDescent="0.3">
      <c r="A286" s="737" t="s">
        <v>5466</v>
      </c>
      <c r="B286" s="738" t="s">
        <v>5467</v>
      </c>
      <c r="C286" s="738" t="s">
        <v>4144</v>
      </c>
      <c r="D286" s="738" t="s">
        <v>5494</v>
      </c>
      <c r="E286" s="738" t="s">
        <v>5495</v>
      </c>
      <c r="F286" s="741">
        <v>63</v>
      </c>
      <c r="G286" s="741">
        <v>1323</v>
      </c>
      <c r="H286" s="741">
        <v>1.6578947368421053</v>
      </c>
      <c r="I286" s="741">
        <v>21</v>
      </c>
      <c r="J286" s="741">
        <v>38</v>
      </c>
      <c r="K286" s="741">
        <v>798</v>
      </c>
      <c r="L286" s="741">
        <v>1</v>
      </c>
      <c r="M286" s="741">
        <v>21</v>
      </c>
      <c r="N286" s="741">
        <v>39</v>
      </c>
      <c r="O286" s="741">
        <v>2574</v>
      </c>
      <c r="P286" s="754">
        <v>3.225563909774436</v>
      </c>
      <c r="Q286" s="742">
        <v>66</v>
      </c>
    </row>
    <row r="287" spans="1:17" ht="14.4" customHeight="1" x14ac:dyDescent="0.3">
      <c r="A287" s="737" t="s">
        <v>5466</v>
      </c>
      <c r="B287" s="738" t="s">
        <v>5467</v>
      </c>
      <c r="C287" s="738" t="s">
        <v>4144</v>
      </c>
      <c r="D287" s="738" t="s">
        <v>5403</v>
      </c>
      <c r="E287" s="738" t="s">
        <v>5404</v>
      </c>
      <c r="F287" s="741">
        <v>144</v>
      </c>
      <c r="G287" s="741">
        <v>70128</v>
      </c>
      <c r="H287" s="741">
        <v>1.3817780580075663</v>
      </c>
      <c r="I287" s="741">
        <v>487</v>
      </c>
      <c r="J287" s="741">
        <v>104</v>
      </c>
      <c r="K287" s="741">
        <v>50752</v>
      </c>
      <c r="L287" s="741">
        <v>1</v>
      </c>
      <c r="M287" s="741">
        <v>488</v>
      </c>
      <c r="N287" s="741">
        <v>75</v>
      </c>
      <c r="O287" s="741">
        <v>24600</v>
      </c>
      <c r="P287" s="754">
        <v>0.48470996216897855</v>
      </c>
      <c r="Q287" s="742">
        <v>328</v>
      </c>
    </row>
    <row r="288" spans="1:17" ht="14.4" customHeight="1" x14ac:dyDescent="0.3">
      <c r="A288" s="737" t="s">
        <v>5466</v>
      </c>
      <c r="B288" s="738" t="s">
        <v>5467</v>
      </c>
      <c r="C288" s="738" t="s">
        <v>4144</v>
      </c>
      <c r="D288" s="738" t="s">
        <v>5496</v>
      </c>
      <c r="E288" s="738" t="s">
        <v>5497</v>
      </c>
      <c r="F288" s="741">
        <v>49</v>
      </c>
      <c r="G288" s="741">
        <v>2009</v>
      </c>
      <c r="H288" s="741">
        <v>1.3611111111111112</v>
      </c>
      <c r="I288" s="741">
        <v>41</v>
      </c>
      <c r="J288" s="741">
        <v>36</v>
      </c>
      <c r="K288" s="741">
        <v>1476</v>
      </c>
      <c r="L288" s="741">
        <v>1</v>
      </c>
      <c r="M288" s="741">
        <v>41</v>
      </c>
      <c r="N288" s="741">
        <v>50</v>
      </c>
      <c r="O288" s="741">
        <v>2550</v>
      </c>
      <c r="P288" s="754">
        <v>1.7276422764227641</v>
      </c>
      <c r="Q288" s="742">
        <v>51</v>
      </c>
    </row>
    <row r="289" spans="1:17" ht="14.4" customHeight="1" x14ac:dyDescent="0.3">
      <c r="A289" s="737" t="s">
        <v>5466</v>
      </c>
      <c r="B289" s="738" t="s">
        <v>5467</v>
      </c>
      <c r="C289" s="738" t="s">
        <v>4144</v>
      </c>
      <c r="D289" s="738" t="s">
        <v>5498</v>
      </c>
      <c r="E289" s="738" t="s">
        <v>5499</v>
      </c>
      <c r="F289" s="741">
        <v>7</v>
      </c>
      <c r="G289" s="741">
        <v>4256</v>
      </c>
      <c r="H289" s="741">
        <v>0.53319969932347777</v>
      </c>
      <c r="I289" s="741">
        <v>608</v>
      </c>
      <c r="J289" s="741">
        <v>13</v>
      </c>
      <c r="K289" s="741">
        <v>7982</v>
      </c>
      <c r="L289" s="741">
        <v>1</v>
      </c>
      <c r="M289" s="741">
        <v>614</v>
      </c>
      <c r="N289" s="741">
        <v>16</v>
      </c>
      <c r="O289" s="741">
        <v>9792</v>
      </c>
      <c r="P289" s="754">
        <v>1.2267602104735655</v>
      </c>
      <c r="Q289" s="742">
        <v>612</v>
      </c>
    </row>
    <row r="290" spans="1:17" ht="14.4" customHeight="1" x14ac:dyDescent="0.3">
      <c r="A290" s="737" t="s">
        <v>5466</v>
      </c>
      <c r="B290" s="738" t="s">
        <v>5467</v>
      </c>
      <c r="C290" s="738" t="s">
        <v>4144</v>
      </c>
      <c r="D290" s="738" t="s">
        <v>5500</v>
      </c>
      <c r="E290" s="738" t="s">
        <v>5501</v>
      </c>
      <c r="F290" s="741">
        <v>3</v>
      </c>
      <c r="G290" s="741">
        <v>984</v>
      </c>
      <c r="H290" s="741">
        <v>0.4272687798523665</v>
      </c>
      <c r="I290" s="741">
        <v>328</v>
      </c>
      <c r="J290" s="741">
        <v>7</v>
      </c>
      <c r="K290" s="741">
        <v>2303</v>
      </c>
      <c r="L290" s="741">
        <v>1</v>
      </c>
      <c r="M290" s="741">
        <v>329</v>
      </c>
      <c r="N290" s="741">
        <v>6</v>
      </c>
      <c r="O290" s="741">
        <v>2262</v>
      </c>
      <c r="P290" s="754">
        <v>0.98219713417281806</v>
      </c>
      <c r="Q290" s="742">
        <v>377</v>
      </c>
    </row>
    <row r="291" spans="1:17" ht="14.4" customHeight="1" x14ac:dyDescent="0.3">
      <c r="A291" s="737" t="s">
        <v>5466</v>
      </c>
      <c r="B291" s="738" t="s">
        <v>5467</v>
      </c>
      <c r="C291" s="738" t="s">
        <v>4144</v>
      </c>
      <c r="D291" s="738" t="s">
        <v>5502</v>
      </c>
      <c r="E291" s="738" t="s">
        <v>5503</v>
      </c>
      <c r="F291" s="741"/>
      <c r="G291" s="741"/>
      <c r="H291" s="741"/>
      <c r="I291" s="741"/>
      <c r="J291" s="741"/>
      <c r="K291" s="741"/>
      <c r="L291" s="741"/>
      <c r="M291" s="741"/>
      <c r="N291" s="741">
        <v>2</v>
      </c>
      <c r="O291" s="741">
        <v>484</v>
      </c>
      <c r="P291" s="754"/>
      <c r="Q291" s="742">
        <v>242</v>
      </c>
    </row>
    <row r="292" spans="1:17" ht="14.4" customHeight="1" x14ac:dyDescent="0.3">
      <c r="A292" s="737" t="s">
        <v>5504</v>
      </c>
      <c r="B292" s="738" t="s">
        <v>5233</v>
      </c>
      <c r="C292" s="738" t="s">
        <v>4144</v>
      </c>
      <c r="D292" s="738" t="s">
        <v>5505</v>
      </c>
      <c r="E292" s="738" t="s">
        <v>5506</v>
      </c>
      <c r="F292" s="741"/>
      <c r="G292" s="741"/>
      <c r="H292" s="741"/>
      <c r="I292" s="741"/>
      <c r="J292" s="741"/>
      <c r="K292" s="741"/>
      <c r="L292" s="741"/>
      <c r="M292" s="741"/>
      <c r="N292" s="741">
        <v>1</v>
      </c>
      <c r="O292" s="741">
        <v>1483</v>
      </c>
      <c r="P292" s="754"/>
      <c r="Q292" s="742">
        <v>1483</v>
      </c>
    </row>
    <row r="293" spans="1:17" ht="14.4" customHeight="1" x14ac:dyDescent="0.3">
      <c r="A293" s="737" t="s">
        <v>5504</v>
      </c>
      <c r="B293" s="738" t="s">
        <v>5233</v>
      </c>
      <c r="C293" s="738" t="s">
        <v>4144</v>
      </c>
      <c r="D293" s="738" t="s">
        <v>5507</v>
      </c>
      <c r="E293" s="738" t="s">
        <v>5508</v>
      </c>
      <c r="F293" s="741"/>
      <c r="G293" s="741"/>
      <c r="H293" s="741"/>
      <c r="I293" s="741"/>
      <c r="J293" s="741">
        <v>2</v>
      </c>
      <c r="K293" s="741">
        <v>1684</v>
      </c>
      <c r="L293" s="741">
        <v>1</v>
      </c>
      <c r="M293" s="741">
        <v>842</v>
      </c>
      <c r="N293" s="741"/>
      <c r="O293" s="741"/>
      <c r="P293" s="754"/>
      <c r="Q293" s="742"/>
    </row>
    <row r="294" spans="1:17" ht="14.4" customHeight="1" x14ac:dyDescent="0.3">
      <c r="A294" s="737" t="s">
        <v>5504</v>
      </c>
      <c r="B294" s="738" t="s">
        <v>5233</v>
      </c>
      <c r="C294" s="738" t="s">
        <v>4144</v>
      </c>
      <c r="D294" s="738" t="s">
        <v>5509</v>
      </c>
      <c r="E294" s="738" t="s">
        <v>5510</v>
      </c>
      <c r="F294" s="741"/>
      <c r="G294" s="741"/>
      <c r="H294" s="741"/>
      <c r="I294" s="741"/>
      <c r="J294" s="741"/>
      <c r="K294" s="741"/>
      <c r="L294" s="741"/>
      <c r="M294" s="741"/>
      <c r="N294" s="741">
        <v>1</v>
      </c>
      <c r="O294" s="741">
        <v>814</v>
      </c>
      <c r="P294" s="754"/>
      <c r="Q294" s="742">
        <v>814</v>
      </c>
    </row>
    <row r="295" spans="1:17" ht="14.4" customHeight="1" x14ac:dyDescent="0.3">
      <c r="A295" s="737" t="s">
        <v>5504</v>
      </c>
      <c r="B295" s="738" t="s">
        <v>5233</v>
      </c>
      <c r="C295" s="738" t="s">
        <v>4144</v>
      </c>
      <c r="D295" s="738" t="s">
        <v>5511</v>
      </c>
      <c r="E295" s="738" t="s">
        <v>5512</v>
      </c>
      <c r="F295" s="741"/>
      <c r="G295" s="741"/>
      <c r="H295" s="741"/>
      <c r="I295" s="741"/>
      <c r="J295" s="741"/>
      <c r="K295" s="741"/>
      <c r="L295" s="741"/>
      <c r="M295" s="741"/>
      <c r="N295" s="741">
        <v>1</v>
      </c>
      <c r="O295" s="741">
        <v>814</v>
      </c>
      <c r="P295" s="754"/>
      <c r="Q295" s="742">
        <v>814</v>
      </c>
    </row>
    <row r="296" spans="1:17" ht="14.4" customHeight="1" x14ac:dyDescent="0.3">
      <c r="A296" s="737" t="s">
        <v>5504</v>
      </c>
      <c r="B296" s="738" t="s">
        <v>5233</v>
      </c>
      <c r="C296" s="738" t="s">
        <v>4144</v>
      </c>
      <c r="D296" s="738" t="s">
        <v>5513</v>
      </c>
      <c r="E296" s="738" t="s">
        <v>5514</v>
      </c>
      <c r="F296" s="741">
        <v>1</v>
      </c>
      <c r="G296" s="741">
        <v>167</v>
      </c>
      <c r="H296" s="741">
        <v>0.16567460317460317</v>
      </c>
      <c r="I296" s="741">
        <v>167</v>
      </c>
      <c r="J296" s="741">
        <v>6</v>
      </c>
      <c r="K296" s="741">
        <v>1008</v>
      </c>
      <c r="L296" s="741">
        <v>1</v>
      </c>
      <c r="M296" s="741">
        <v>168</v>
      </c>
      <c r="N296" s="741">
        <v>9</v>
      </c>
      <c r="O296" s="741">
        <v>1512</v>
      </c>
      <c r="P296" s="754">
        <v>1.5</v>
      </c>
      <c r="Q296" s="742">
        <v>168</v>
      </c>
    </row>
    <row r="297" spans="1:17" ht="14.4" customHeight="1" x14ac:dyDescent="0.3">
      <c r="A297" s="737" t="s">
        <v>5504</v>
      </c>
      <c r="B297" s="738" t="s">
        <v>5233</v>
      </c>
      <c r="C297" s="738" t="s">
        <v>4144</v>
      </c>
      <c r="D297" s="738" t="s">
        <v>5515</v>
      </c>
      <c r="E297" s="738" t="s">
        <v>5516</v>
      </c>
      <c r="F297" s="741">
        <v>1</v>
      </c>
      <c r="G297" s="741">
        <v>173</v>
      </c>
      <c r="H297" s="741">
        <v>0.16570881226053641</v>
      </c>
      <c r="I297" s="741">
        <v>173</v>
      </c>
      <c r="J297" s="741">
        <v>6</v>
      </c>
      <c r="K297" s="741">
        <v>1044</v>
      </c>
      <c r="L297" s="741">
        <v>1</v>
      </c>
      <c r="M297" s="741">
        <v>174</v>
      </c>
      <c r="N297" s="741">
        <v>8</v>
      </c>
      <c r="O297" s="741">
        <v>1392</v>
      </c>
      <c r="P297" s="754">
        <v>1.3333333333333333</v>
      </c>
      <c r="Q297" s="742">
        <v>174</v>
      </c>
    </row>
    <row r="298" spans="1:17" ht="14.4" customHeight="1" x14ac:dyDescent="0.3">
      <c r="A298" s="737" t="s">
        <v>5504</v>
      </c>
      <c r="B298" s="738" t="s">
        <v>5233</v>
      </c>
      <c r="C298" s="738" t="s">
        <v>4144</v>
      </c>
      <c r="D298" s="738" t="s">
        <v>5089</v>
      </c>
      <c r="E298" s="738" t="s">
        <v>5090</v>
      </c>
      <c r="F298" s="741">
        <v>1</v>
      </c>
      <c r="G298" s="741">
        <v>351</v>
      </c>
      <c r="H298" s="741"/>
      <c r="I298" s="741">
        <v>351</v>
      </c>
      <c r="J298" s="741"/>
      <c r="K298" s="741"/>
      <c r="L298" s="741"/>
      <c r="M298" s="741"/>
      <c r="N298" s="741"/>
      <c r="O298" s="741"/>
      <c r="P298" s="754"/>
      <c r="Q298" s="742"/>
    </row>
    <row r="299" spans="1:17" ht="14.4" customHeight="1" x14ac:dyDescent="0.3">
      <c r="A299" s="737" t="s">
        <v>5504</v>
      </c>
      <c r="B299" s="738" t="s">
        <v>5233</v>
      </c>
      <c r="C299" s="738" t="s">
        <v>4144</v>
      </c>
      <c r="D299" s="738" t="s">
        <v>3052</v>
      </c>
      <c r="E299" s="738" t="s">
        <v>5517</v>
      </c>
      <c r="F299" s="741">
        <v>1</v>
      </c>
      <c r="G299" s="741">
        <v>547</v>
      </c>
      <c r="H299" s="741">
        <v>0.99635701275045541</v>
      </c>
      <c r="I299" s="741">
        <v>547</v>
      </c>
      <c r="J299" s="741">
        <v>1</v>
      </c>
      <c r="K299" s="741">
        <v>549</v>
      </c>
      <c r="L299" s="741">
        <v>1</v>
      </c>
      <c r="M299" s="741">
        <v>549</v>
      </c>
      <c r="N299" s="741">
        <v>4</v>
      </c>
      <c r="O299" s="741">
        <v>2196</v>
      </c>
      <c r="P299" s="754">
        <v>4</v>
      </c>
      <c r="Q299" s="742">
        <v>549</v>
      </c>
    </row>
    <row r="300" spans="1:17" ht="14.4" customHeight="1" x14ac:dyDescent="0.3">
      <c r="A300" s="737" t="s">
        <v>5504</v>
      </c>
      <c r="B300" s="738" t="s">
        <v>5233</v>
      </c>
      <c r="C300" s="738" t="s">
        <v>4144</v>
      </c>
      <c r="D300" s="738" t="s">
        <v>5518</v>
      </c>
      <c r="E300" s="738" t="s">
        <v>5519</v>
      </c>
      <c r="F300" s="741"/>
      <c r="G300" s="741"/>
      <c r="H300" s="741"/>
      <c r="I300" s="741"/>
      <c r="J300" s="741"/>
      <c r="K300" s="741"/>
      <c r="L300" s="741"/>
      <c r="M300" s="741"/>
      <c r="N300" s="741">
        <v>2</v>
      </c>
      <c r="O300" s="741">
        <v>1308</v>
      </c>
      <c r="P300" s="754"/>
      <c r="Q300" s="742">
        <v>654</v>
      </c>
    </row>
    <row r="301" spans="1:17" ht="14.4" customHeight="1" x14ac:dyDescent="0.3">
      <c r="A301" s="737" t="s">
        <v>5504</v>
      </c>
      <c r="B301" s="738" t="s">
        <v>5233</v>
      </c>
      <c r="C301" s="738" t="s">
        <v>4144</v>
      </c>
      <c r="D301" s="738" t="s">
        <v>5520</v>
      </c>
      <c r="E301" s="738" t="s">
        <v>5521</v>
      </c>
      <c r="F301" s="741"/>
      <c r="G301" s="741"/>
      <c r="H301" s="741"/>
      <c r="I301" s="741"/>
      <c r="J301" s="741"/>
      <c r="K301" s="741"/>
      <c r="L301" s="741"/>
      <c r="M301" s="741"/>
      <c r="N301" s="741">
        <v>2</v>
      </c>
      <c r="O301" s="741">
        <v>1308</v>
      </c>
      <c r="P301" s="754"/>
      <c r="Q301" s="742">
        <v>654</v>
      </c>
    </row>
    <row r="302" spans="1:17" ht="14.4" customHeight="1" x14ac:dyDescent="0.3">
      <c r="A302" s="737" t="s">
        <v>5504</v>
      </c>
      <c r="B302" s="738" t="s">
        <v>5233</v>
      </c>
      <c r="C302" s="738" t="s">
        <v>4144</v>
      </c>
      <c r="D302" s="738" t="s">
        <v>5522</v>
      </c>
      <c r="E302" s="738" t="s">
        <v>5523</v>
      </c>
      <c r="F302" s="741"/>
      <c r="G302" s="741"/>
      <c r="H302" s="741"/>
      <c r="I302" s="741"/>
      <c r="J302" s="741"/>
      <c r="K302" s="741"/>
      <c r="L302" s="741"/>
      <c r="M302" s="741"/>
      <c r="N302" s="741">
        <v>3</v>
      </c>
      <c r="O302" s="741">
        <v>2034</v>
      </c>
      <c r="P302" s="754"/>
      <c r="Q302" s="742">
        <v>678</v>
      </c>
    </row>
    <row r="303" spans="1:17" ht="14.4" customHeight="1" x14ac:dyDescent="0.3">
      <c r="A303" s="737" t="s">
        <v>5504</v>
      </c>
      <c r="B303" s="738" t="s">
        <v>5233</v>
      </c>
      <c r="C303" s="738" t="s">
        <v>4144</v>
      </c>
      <c r="D303" s="738" t="s">
        <v>5524</v>
      </c>
      <c r="E303" s="738" t="s">
        <v>5525</v>
      </c>
      <c r="F303" s="741">
        <v>1</v>
      </c>
      <c r="G303" s="741">
        <v>511</v>
      </c>
      <c r="H303" s="741"/>
      <c r="I303" s="741">
        <v>511</v>
      </c>
      <c r="J303" s="741"/>
      <c r="K303" s="741"/>
      <c r="L303" s="741"/>
      <c r="M303" s="741"/>
      <c r="N303" s="741">
        <v>1</v>
      </c>
      <c r="O303" s="741">
        <v>513</v>
      </c>
      <c r="P303" s="754"/>
      <c r="Q303" s="742">
        <v>513</v>
      </c>
    </row>
    <row r="304" spans="1:17" ht="14.4" customHeight="1" x14ac:dyDescent="0.3">
      <c r="A304" s="737" t="s">
        <v>5504</v>
      </c>
      <c r="B304" s="738" t="s">
        <v>5233</v>
      </c>
      <c r="C304" s="738" t="s">
        <v>4144</v>
      </c>
      <c r="D304" s="738" t="s">
        <v>5526</v>
      </c>
      <c r="E304" s="738" t="s">
        <v>5527</v>
      </c>
      <c r="F304" s="741">
        <v>1</v>
      </c>
      <c r="G304" s="741">
        <v>421</v>
      </c>
      <c r="H304" s="741"/>
      <c r="I304" s="741">
        <v>421</v>
      </c>
      <c r="J304" s="741"/>
      <c r="K304" s="741"/>
      <c r="L304" s="741"/>
      <c r="M304" s="741"/>
      <c r="N304" s="741">
        <v>1</v>
      </c>
      <c r="O304" s="741">
        <v>423</v>
      </c>
      <c r="P304" s="754"/>
      <c r="Q304" s="742">
        <v>423</v>
      </c>
    </row>
    <row r="305" spans="1:17" ht="14.4" customHeight="1" x14ac:dyDescent="0.3">
      <c r="A305" s="737" t="s">
        <v>5504</v>
      </c>
      <c r="B305" s="738" t="s">
        <v>5233</v>
      </c>
      <c r="C305" s="738" t="s">
        <v>4144</v>
      </c>
      <c r="D305" s="738" t="s">
        <v>5528</v>
      </c>
      <c r="E305" s="738" t="s">
        <v>5529</v>
      </c>
      <c r="F305" s="741">
        <v>1</v>
      </c>
      <c r="G305" s="741">
        <v>347</v>
      </c>
      <c r="H305" s="741">
        <v>0.99426934097421205</v>
      </c>
      <c r="I305" s="741">
        <v>347</v>
      </c>
      <c r="J305" s="741">
        <v>1</v>
      </c>
      <c r="K305" s="741">
        <v>349</v>
      </c>
      <c r="L305" s="741">
        <v>1</v>
      </c>
      <c r="M305" s="741">
        <v>349</v>
      </c>
      <c r="N305" s="741">
        <v>3</v>
      </c>
      <c r="O305" s="741">
        <v>1047</v>
      </c>
      <c r="P305" s="754">
        <v>3</v>
      </c>
      <c r="Q305" s="742">
        <v>349</v>
      </c>
    </row>
    <row r="306" spans="1:17" ht="14.4" customHeight="1" x14ac:dyDescent="0.3">
      <c r="A306" s="737" t="s">
        <v>5504</v>
      </c>
      <c r="B306" s="738" t="s">
        <v>5233</v>
      </c>
      <c r="C306" s="738" t="s">
        <v>4144</v>
      </c>
      <c r="D306" s="738" t="s">
        <v>4977</v>
      </c>
      <c r="E306" s="738" t="s">
        <v>4978</v>
      </c>
      <c r="F306" s="741"/>
      <c r="G306" s="741"/>
      <c r="H306" s="741"/>
      <c r="I306" s="741"/>
      <c r="J306" s="741">
        <v>4</v>
      </c>
      <c r="K306" s="741">
        <v>2032</v>
      </c>
      <c r="L306" s="741">
        <v>1</v>
      </c>
      <c r="M306" s="741">
        <v>508</v>
      </c>
      <c r="N306" s="741"/>
      <c r="O306" s="741"/>
      <c r="P306" s="754"/>
      <c r="Q306" s="742"/>
    </row>
    <row r="307" spans="1:17" ht="14.4" customHeight="1" x14ac:dyDescent="0.3">
      <c r="A307" s="737" t="s">
        <v>5504</v>
      </c>
      <c r="B307" s="738" t="s">
        <v>5233</v>
      </c>
      <c r="C307" s="738" t="s">
        <v>4144</v>
      </c>
      <c r="D307" s="738" t="s">
        <v>5530</v>
      </c>
      <c r="E307" s="738" t="s">
        <v>5531</v>
      </c>
      <c r="F307" s="741"/>
      <c r="G307" s="741"/>
      <c r="H307" s="741"/>
      <c r="I307" s="741"/>
      <c r="J307" s="741"/>
      <c r="K307" s="741"/>
      <c r="L307" s="741"/>
      <c r="M307" s="741"/>
      <c r="N307" s="741">
        <v>2</v>
      </c>
      <c r="O307" s="741">
        <v>222</v>
      </c>
      <c r="P307" s="754"/>
      <c r="Q307" s="742">
        <v>111</v>
      </c>
    </row>
    <row r="308" spans="1:17" ht="14.4" customHeight="1" x14ac:dyDescent="0.3">
      <c r="A308" s="737" t="s">
        <v>5504</v>
      </c>
      <c r="B308" s="738" t="s">
        <v>5233</v>
      </c>
      <c r="C308" s="738" t="s">
        <v>4144</v>
      </c>
      <c r="D308" s="738" t="s">
        <v>5532</v>
      </c>
      <c r="E308" s="738" t="s">
        <v>5533</v>
      </c>
      <c r="F308" s="741"/>
      <c r="G308" s="741"/>
      <c r="H308" s="741"/>
      <c r="I308" s="741"/>
      <c r="J308" s="741"/>
      <c r="K308" s="741"/>
      <c r="L308" s="741"/>
      <c r="M308" s="741"/>
      <c r="N308" s="741">
        <v>4</v>
      </c>
      <c r="O308" s="741">
        <v>1248</v>
      </c>
      <c r="P308" s="754"/>
      <c r="Q308" s="742">
        <v>312</v>
      </c>
    </row>
    <row r="309" spans="1:17" ht="14.4" customHeight="1" x14ac:dyDescent="0.3">
      <c r="A309" s="737" t="s">
        <v>5504</v>
      </c>
      <c r="B309" s="738" t="s">
        <v>5233</v>
      </c>
      <c r="C309" s="738" t="s">
        <v>4144</v>
      </c>
      <c r="D309" s="738" t="s">
        <v>4999</v>
      </c>
      <c r="E309" s="738" t="s">
        <v>5000</v>
      </c>
      <c r="F309" s="741"/>
      <c r="G309" s="741"/>
      <c r="H309" s="741"/>
      <c r="I309" s="741"/>
      <c r="J309" s="741">
        <v>30</v>
      </c>
      <c r="K309" s="741">
        <v>10500</v>
      </c>
      <c r="L309" s="741">
        <v>1</v>
      </c>
      <c r="M309" s="741">
        <v>350</v>
      </c>
      <c r="N309" s="741">
        <v>20</v>
      </c>
      <c r="O309" s="741">
        <v>7000</v>
      </c>
      <c r="P309" s="754">
        <v>0.66666666666666663</v>
      </c>
      <c r="Q309" s="742">
        <v>350</v>
      </c>
    </row>
    <row r="310" spans="1:17" ht="14.4" customHeight="1" x14ac:dyDescent="0.3">
      <c r="A310" s="737" t="s">
        <v>5504</v>
      </c>
      <c r="B310" s="738" t="s">
        <v>5233</v>
      </c>
      <c r="C310" s="738" t="s">
        <v>4144</v>
      </c>
      <c r="D310" s="738" t="s">
        <v>5123</v>
      </c>
      <c r="E310" s="738" t="s">
        <v>5124</v>
      </c>
      <c r="F310" s="741">
        <v>1</v>
      </c>
      <c r="G310" s="741">
        <v>148</v>
      </c>
      <c r="H310" s="741"/>
      <c r="I310" s="741">
        <v>148</v>
      </c>
      <c r="J310" s="741"/>
      <c r="K310" s="741"/>
      <c r="L310" s="741"/>
      <c r="M310" s="741"/>
      <c r="N310" s="741">
        <v>1</v>
      </c>
      <c r="O310" s="741">
        <v>149</v>
      </c>
      <c r="P310" s="754"/>
      <c r="Q310" s="742">
        <v>149</v>
      </c>
    </row>
    <row r="311" spans="1:17" ht="14.4" customHeight="1" x14ac:dyDescent="0.3">
      <c r="A311" s="737" t="s">
        <v>5504</v>
      </c>
      <c r="B311" s="738" t="s">
        <v>5233</v>
      </c>
      <c r="C311" s="738" t="s">
        <v>4144</v>
      </c>
      <c r="D311" s="738" t="s">
        <v>5534</v>
      </c>
      <c r="E311" s="738" t="s">
        <v>5535</v>
      </c>
      <c r="F311" s="741">
        <v>1</v>
      </c>
      <c r="G311" s="741">
        <v>207</v>
      </c>
      <c r="H311" s="741"/>
      <c r="I311" s="741">
        <v>207</v>
      </c>
      <c r="J311" s="741"/>
      <c r="K311" s="741"/>
      <c r="L311" s="741"/>
      <c r="M311" s="741"/>
      <c r="N311" s="741">
        <v>6</v>
      </c>
      <c r="O311" s="741">
        <v>1254</v>
      </c>
      <c r="P311" s="754"/>
      <c r="Q311" s="742">
        <v>209</v>
      </c>
    </row>
    <row r="312" spans="1:17" ht="14.4" customHeight="1" x14ac:dyDescent="0.3">
      <c r="A312" s="737" t="s">
        <v>5504</v>
      </c>
      <c r="B312" s="738" t="s">
        <v>5233</v>
      </c>
      <c r="C312" s="738" t="s">
        <v>4144</v>
      </c>
      <c r="D312" s="738" t="s">
        <v>5536</v>
      </c>
      <c r="E312" s="738" t="s">
        <v>5537</v>
      </c>
      <c r="F312" s="741"/>
      <c r="G312" s="741"/>
      <c r="H312" s="741"/>
      <c r="I312" s="741"/>
      <c r="J312" s="741">
        <v>4</v>
      </c>
      <c r="K312" s="741">
        <v>160</v>
      </c>
      <c r="L312" s="741">
        <v>1</v>
      </c>
      <c r="M312" s="741">
        <v>40</v>
      </c>
      <c r="N312" s="741">
        <v>7</v>
      </c>
      <c r="O312" s="741">
        <v>280</v>
      </c>
      <c r="P312" s="754">
        <v>1.75</v>
      </c>
      <c r="Q312" s="742">
        <v>40</v>
      </c>
    </row>
    <row r="313" spans="1:17" ht="14.4" customHeight="1" x14ac:dyDescent="0.3">
      <c r="A313" s="737" t="s">
        <v>5504</v>
      </c>
      <c r="B313" s="738" t="s">
        <v>5233</v>
      </c>
      <c r="C313" s="738" t="s">
        <v>4144</v>
      </c>
      <c r="D313" s="738" t="s">
        <v>5157</v>
      </c>
      <c r="E313" s="738" t="s">
        <v>5158</v>
      </c>
      <c r="F313" s="741">
        <v>1</v>
      </c>
      <c r="G313" s="741">
        <v>170</v>
      </c>
      <c r="H313" s="741">
        <v>0.14202172096908938</v>
      </c>
      <c r="I313" s="741">
        <v>170</v>
      </c>
      <c r="J313" s="741">
        <v>7</v>
      </c>
      <c r="K313" s="741">
        <v>1197</v>
      </c>
      <c r="L313" s="741">
        <v>1</v>
      </c>
      <c r="M313" s="741">
        <v>171</v>
      </c>
      <c r="N313" s="741">
        <v>9</v>
      </c>
      <c r="O313" s="741">
        <v>1539</v>
      </c>
      <c r="P313" s="754">
        <v>1.2857142857142858</v>
      </c>
      <c r="Q313" s="742">
        <v>171</v>
      </c>
    </row>
    <row r="314" spans="1:17" ht="14.4" customHeight="1" x14ac:dyDescent="0.3">
      <c r="A314" s="737" t="s">
        <v>5504</v>
      </c>
      <c r="B314" s="738" t="s">
        <v>5233</v>
      </c>
      <c r="C314" s="738" t="s">
        <v>4144</v>
      </c>
      <c r="D314" s="738" t="s">
        <v>5538</v>
      </c>
      <c r="E314" s="738" t="s">
        <v>5539</v>
      </c>
      <c r="F314" s="741"/>
      <c r="G314" s="741"/>
      <c r="H314" s="741"/>
      <c r="I314" s="741"/>
      <c r="J314" s="741"/>
      <c r="K314" s="741"/>
      <c r="L314" s="741"/>
      <c r="M314" s="741"/>
      <c r="N314" s="741">
        <v>5</v>
      </c>
      <c r="O314" s="741">
        <v>3450</v>
      </c>
      <c r="P314" s="754"/>
      <c r="Q314" s="742">
        <v>690</v>
      </c>
    </row>
    <row r="315" spans="1:17" ht="14.4" customHeight="1" x14ac:dyDescent="0.3">
      <c r="A315" s="737" t="s">
        <v>5504</v>
      </c>
      <c r="B315" s="738" t="s">
        <v>5233</v>
      </c>
      <c r="C315" s="738" t="s">
        <v>4144</v>
      </c>
      <c r="D315" s="738" t="s">
        <v>5540</v>
      </c>
      <c r="E315" s="738" t="s">
        <v>5541</v>
      </c>
      <c r="F315" s="741"/>
      <c r="G315" s="741"/>
      <c r="H315" s="741"/>
      <c r="I315" s="741"/>
      <c r="J315" s="741">
        <v>1</v>
      </c>
      <c r="K315" s="741">
        <v>350</v>
      </c>
      <c r="L315" s="741">
        <v>1</v>
      </c>
      <c r="M315" s="741">
        <v>350</v>
      </c>
      <c r="N315" s="741">
        <v>4</v>
      </c>
      <c r="O315" s="741">
        <v>1400</v>
      </c>
      <c r="P315" s="754">
        <v>4</v>
      </c>
      <c r="Q315" s="742">
        <v>350</v>
      </c>
    </row>
    <row r="316" spans="1:17" ht="14.4" customHeight="1" x14ac:dyDescent="0.3">
      <c r="A316" s="737" t="s">
        <v>5504</v>
      </c>
      <c r="B316" s="738" t="s">
        <v>5233</v>
      </c>
      <c r="C316" s="738" t="s">
        <v>4144</v>
      </c>
      <c r="D316" s="738" t="s">
        <v>5175</v>
      </c>
      <c r="E316" s="738" t="s">
        <v>5176</v>
      </c>
      <c r="F316" s="741">
        <v>1</v>
      </c>
      <c r="G316" s="741">
        <v>173</v>
      </c>
      <c r="H316" s="741">
        <v>0.14203612479474548</v>
      </c>
      <c r="I316" s="741">
        <v>173</v>
      </c>
      <c r="J316" s="741">
        <v>7</v>
      </c>
      <c r="K316" s="741">
        <v>1218</v>
      </c>
      <c r="L316" s="741">
        <v>1</v>
      </c>
      <c r="M316" s="741">
        <v>174</v>
      </c>
      <c r="N316" s="741">
        <v>9</v>
      </c>
      <c r="O316" s="741">
        <v>1566</v>
      </c>
      <c r="P316" s="754">
        <v>1.2857142857142858</v>
      </c>
      <c r="Q316" s="742">
        <v>174</v>
      </c>
    </row>
    <row r="317" spans="1:17" ht="14.4" customHeight="1" x14ac:dyDescent="0.3">
      <c r="A317" s="737" t="s">
        <v>5504</v>
      </c>
      <c r="B317" s="738" t="s">
        <v>5233</v>
      </c>
      <c r="C317" s="738" t="s">
        <v>4144</v>
      </c>
      <c r="D317" s="738" t="s">
        <v>5542</v>
      </c>
      <c r="E317" s="738" t="s">
        <v>5543</v>
      </c>
      <c r="F317" s="741"/>
      <c r="G317" s="741"/>
      <c r="H317" s="741"/>
      <c r="I317" s="741"/>
      <c r="J317" s="741"/>
      <c r="K317" s="741"/>
      <c r="L317" s="741"/>
      <c r="M317" s="741"/>
      <c r="N317" s="741">
        <v>4</v>
      </c>
      <c r="O317" s="741">
        <v>1604</v>
      </c>
      <c r="P317" s="754"/>
      <c r="Q317" s="742">
        <v>401</v>
      </c>
    </row>
    <row r="318" spans="1:17" ht="14.4" customHeight="1" x14ac:dyDescent="0.3">
      <c r="A318" s="737" t="s">
        <v>5504</v>
      </c>
      <c r="B318" s="738" t="s">
        <v>5233</v>
      </c>
      <c r="C318" s="738" t="s">
        <v>4144</v>
      </c>
      <c r="D318" s="738" t="s">
        <v>5544</v>
      </c>
      <c r="E318" s="738" t="s">
        <v>5545</v>
      </c>
      <c r="F318" s="741"/>
      <c r="G318" s="741"/>
      <c r="H318" s="741"/>
      <c r="I318" s="741"/>
      <c r="J318" s="741"/>
      <c r="K318" s="741"/>
      <c r="L318" s="741"/>
      <c r="M318" s="741"/>
      <c r="N318" s="741">
        <v>2</v>
      </c>
      <c r="O318" s="741">
        <v>1308</v>
      </c>
      <c r="P318" s="754"/>
      <c r="Q318" s="742">
        <v>654</v>
      </c>
    </row>
    <row r="319" spans="1:17" ht="14.4" customHeight="1" x14ac:dyDescent="0.3">
      <c r="A319" s="737" t="s">
        <v>5504</v>
      </c>
      <c r="B319" s="738" t="s">
        <v>5233</v>
      </c>
      <c r="C319" s="738" t="s">
        <v>4144</v>
      </c>
      <c r="D319" s="738" t="s">
        <v>5546</v>
      </c>
      <c r="E319" s="738" t="s">
        <v>5547</v>
      </c>
      <c r="F319" s="741"/>
      <c r="G319" s="741"/>
      <c r="H319" s="741"/>
      <c r="I319" s="741"/>
      <c r="J319" s="741"/>
      <c r="K319" s="741"/>
      <c r="L319" s="741"/>
      <c r="M319" s="741"/>
      <c r="N319" s="741">
        <v>2</v>
      </c>
      <c r="O319" s="741">
        <v>1308</v>
      </c>
      <c r="P319" s="754"/>
      <c r="Q319" s="742">
        <v>654</v>
      </c>
    </row>
    <row r="320" spans="1:17" ht="14.4" customHeight="1" x14ac:dyDescent="0.3">
      <c r="A320" s="737" t="s">
        <v>5504</v>
      </c>
      <c r="B320" s="738" t="s">
        <v>5233</v>
      </c>
      <c r="C320" s="738" t="s">
        <v>4144</v>
      </c>
      <c r="D320" s="738" t="s">
        <v>5548</v>
      </c>
      <c r="E320" s="738" t="s">
        <v>5549</v>
      </c>
      <c r="F320" s="741">
        <v>1</v>
      </c>
      <c r="G320" s="741">
        <v>692</v>
      </c>
      <c r="H320" s="741"/>
      <c r="I320" s="741">
        <v>692</v>
      </c>
      <c r="J320" s="741"/>
      <c r="K320" s="741"/>
      <c r="L320" s="741"/>
      <c r="M320" s="741"/>
      <c r="N320" s="741">
        <v>2</v>
      </c>
      <c r="O320" s="741">
        <v>1388</v>
      </c>
      <c r="P320" s="754"/>
      <c r="Q320" s="742">
        <v>694</v>
      </c>
    </row>
    <row r="321" spans="1:17" ht="14.4" customHeight="1" x14ac:dyDescent="0.3">
      <c r="A321" s="737" t="s">
        <v>5504</v>
      </c>
      <c r="B321" s="738" t="s">
        <v>5233</v>
      </c>
      <c r="C321" s="738" t="s">
        <v>4144</v>
      </c>
      <c r="D321" s="738" t="s">
        <v>5550</v>
      </c>
      <c r="E321" s="738" t="s">
        <v>5551</v>
      </c>
      <c r="F321" s="741"/>
      <c r="G321" s="741"/>
      <c r="H321" s="741"/>
      <c r="I321" s="741"/>
      <c r="J321" s="741"/>
      <c r="K321" s="741"/>
      <c r="L321" s="741"/>
      <c r="M321" s="741"/>
      <c r="N321" s="741">
        <v>3</v>
      </c>
      <c r="O321" s="741">
        <v>2034</v>
      </c>
      <c r="P321" s="754"/>
      <c r="Q321" s="742">
        <v>678</v>
      </c>
    </row>
    <row r="322" spans="1:17" ht="14.4" customHeight="1" x14ac:dyDescent="0.3">
      <c r="A322" s="737" t="s">
        <v>5504</v>
      </c>
      <c r="B322" s="738" t="s">
        <v>5233</v>
      </c>
      <c r="C322" s="738" t="s">
        <v>4144</v>
      </c>
      <c r="D322" s="738" t="s">
        <v>5552</v>
      </c>
      <c r="E322" s="738" t="s">
        <v>5553</v>
      </c>
      <c r="F322" s="741">
        <v>1</v>
      </c>
      <c r="G322" s="741">
        <v>475</v>
      </c>
      <c r="H322" s="741">
        <v>0.99580712788259962</v>
      </c>
      <c r="I322" s="741">
        <v>475</v>
      </c>
      <c r="J322" s="741">
        <v>1</v>
      </c>
      <c r="K322" s="741">
        <v>477</v>
      </c>
      <c r="L322" s="741">
        <v>1</v>
      </c>
      <c r="M322" s="741">
        <v>477</v>
      </c>
      <c r="N322" s="741">
        <v>4</v>
      </c>
      <c r="O322" s="741">
        <v>1908</v>
      </c>
      <c r="P322" s="754">
        <v>4</v>
      </c>
      <c r="Q322" s="742">
        <v>477</v>
      </c>
    </row>
    <row r="323" spans="1:17" ht="14.4" customHeight="1" x14ac:dyDescent="0.3">
      <c r="A323" s="737" t="s">
        <v>5504</v>
      </c>
      <c r="B323" s="738" t="s">
        <v>5233</v>
      </c>
      <c r="C323" s="738" t="s">
        <v>4144</v>
      </c>
      <c r="D323" s="738" t="s">
        <v>5554</v>
      </c>
      <c r="E323" s="738" t="s">
        <v>5555</v>
      </c>
      <c r="F323" s="741">
        <v>1</v>
      </c>
      <c r="G323" s="741">
        <v>289</v>
      </c>
      <c r="H323" s="741"/>
      <c r="I323" s="741">
        <v>289</v>
      </c>
      <c r="J323" s="741"/>
      <c r="K323" s="741"/>
      <c r="L323" s="741"/>
      <c r="M323" s="741"/>
      <c r="N323" s="741">
        <v>1</v>
      </c>
      <c r="O323" s="741">
        <v>291</v>
      </c>
      <c r="P323" s="754"/>
      <c r="Q323" s="742">
        <v>291</v>
      </c>
    </row>
    <row r="324" spans="1:17" ht="14.4" customHeight="1" x14ac:dyDescent="0.3">
      <c r="A324" s="737" t="s">
        <v>5504</v>
      </c>
      <c r="B324" s="738" t="s">
        <v>5233</v>
      </c>
      <c r="C324" s="738" t="s">
        <v>4144</v>
      </c>
      <c r="D324" s="738" t="s">
        <v>5556</v>
      </c>
      <c r="E324" s="738" t="s">
        <v>5557</v>
      </c>
      <c r="F324" s="741"/>
      <c r="G324" s="741"/>
      <c r="H324" s="741"/>
      <c r="I324" s="741"/>
      <c r="J324" s="741"/>
      <c r="K324" s="741"/>
      <c r="L324" s="741"/>
      <c r="M324" s="741"/>
      <c r="N324" s="741">
        <v>1</v>
      </c>
      <c r="O324" s="741">
        <v>814</v>
      </c>
      <c r="P324" s="754"/>
      <c r="Q324" s="742">
        <v>814</v>
      </c>
    </row>
    <row r="325" spans="1:17" ht="14.4" customHeight="1" x14ac:dyDescent="0.3">
      <c r="A325" s="737" t="s">
        <v>5504</v>
      </c>
      <c r="B325" s="738" t="s">
        <v>5233</v>
      </c>
      <c r="C325" s="738" t="s">
        <v>4144</v>
      </c>
      <c r="D325" s="738" t="s">
        <v>5558</v>
      </c>
      <c r="E325" s="738" t="s">
        <v>5559</v>
      </c>
      <c r="F325" s="741">
        <v>1</v>
      </c>
      <c r="G325" s="741">
        <v>167</v>
      </c>
      <c r="H325" s="741">
        <v>0.16567460317460317</v>
      </c>
      <c r="I325" s="741">
        <v>167</v>
      </c>
      <c r="J325" s="741">
        <v>6</v>
      </c>
      <c r="K325" s="741">
        <v>1008</v>
      </c>
      <c r="L325" s="741">
        <v>1</v>
      </c>
      <c r="M325" s="741">
        <v>168</v>
      </c>
      <c r="N325" s="741">
        <v>8</v>
      </c>
      <c r="O325" s="741">
        <v>1344</v>
      </c>
      <c r="P325" s="754">
        <v>1.3333333333333333</v>
      </c>
      <c r="Q325" s="742">
        <v>168</v>
      </c>
    </row>
    <row r="326" spans="1:17" ht="14.4" customHeight="1" x14ac:dyDescent="0.3">
      <c r="A326" s="737" t="s">
        <v>5504</v>
      </c>
      <c r="B326" s="738" t="s">
        <v>5233</v>
      </c>
      <c r="C326" s="738" t="s">
        <v>4144</v>
      </c>
      <c r="D326" s="738" t="s">
        <v>5560</v>
      </c>
      <c r="E326" s="738" t="s">
        <v>5561</v>
      </c>
      <c r="F326" s="741"/>
      <c r="G326" s="741"/>
      <c r="H326" s="741"/>
      <c r="I326" s="741"/>
      <c r="J326" s="741"/>
      <c r="K326" s="741"/>
      <c r="L326" s="741"/>
      <c r="M326" s="741"/>
      <c r="N326" s="741">
        <v>1</v>
      </c>
      <c r="O326" s="741">
        <v>574</v>
      </c>
      <c r="P326" s="754"/>
      <c r="Q326" s="742">
        <v>574</v>
      </c>
    </row>
    <row r="327" spans="1:17" ht="14.4" customHeight="1" x14ac:dyDescent="0.3">
      <c r="A327" s="737" t="s">
        <v>5504</v>
      </c>
      <c r="B327" s="738" t="s">
        <v>5233</v>
      </c>
      <c r="C327" s="738" t="s">
        <v>4144</v>
      </c>
      <c r="D327" s="738" t="s">
        <v>5562</v>
      </c>
      <c r="E327" s="738" t="s">
        <v>5563</v>
      </c>
      <c r="F327" s="741"/>
      <c r="G327" s="741"/>
      <c r="H327" s="741"/>
      <c r="I327" s="741"/>
      <c r="J327" s="741"/>
      <c r="K327" s="741"/>
      <c r="L327" s="741"/>
      <c r="M327" s="741"/>
      <c r="N327" s="741">
        <v>2</v>
      </c>
      <c r="O327" s="741">
        <v>2798</v>
      </c>
      <c r="P327" s="754"/>
      <c r="Q327" s="742">
        <v>1399</v>
      </c>
    </row>
    <row r="328" spans="1:17" ht="14.4" customHeight="1" x14ac:dyDescent="0.3">
      <c r="A328" s="737" t="s">
        <v>5504</v>
      </c>
      <c r="B328" s="738" t="s">
        <v>5233</v>
      </c>
      <c r="C328" s="738" t="s">
        <v>4144</v>
      </c>
      <c r="D328" s="738" t="s">
        <v>5564</v>
      </c>
      <c r="E328" s="738" t="s">
        <v>5565</v>
      </c>
      <c r="F328" s="741"/>
      <c r="G328" s="741"/>
      <c r="H328" s="741"/>
      <c r="I328" s="741"/>
      <c r="J328" s="741"/>
      <c r="K328" s="741"/>
      <c r="L328" s="741"/>
      <c r="M328" s="741"/>
      <c r="N328" s="741">
        <v>1</v>
      </c>
      <c r="O328" s="741">
        <v>814</v>
      </c>
      <c r="P328" s="754"/>
      <c r="Q328" s="742">
        <v>814</v>
      </c>
    </row>
    <row r="329" spans="1:17" ht="14.4" customHeight="1" x14ac:dyDescent="0.3">
      <c r="A329" s="737" t="s">
        <v>5504</v>
      </c>
      <c r="B329" s="738" t="s">
        <v>5233</v>
      </c>
      <c r="C329" s="738" t="s">
        <v>4144</v>
      </c>
      <c r="D329" s="738" t="s">
        <v>5566</v>
      </c>
      <c r="E329" s="738" t="s">
        <v>5567</v>
      </c>
      <c r="F329" s="741"/>
      <c r="G329" s="741"/>
      <c r="H329" s="741"/>
      <c r="I329" s="741"/>
      <c r="J329" s="741"/>
      <c r="K329" s="741"/>
      <c r="L329" s="741"/>
      <c r="M329" s="741"/>
      <c r="N329" s="741">
        <v>2</v>
      </c>
      <c r="O329" s="741">
        <v>520</v>
      </c>
      <c r="P329" s="754"/>
      <c r="Q329" s="742">
        <v>260</v>
      </c>
    </row>
    <row r="330" spans="1:17" ht="14.4" customHeight="1" x14ac:dyDescent="0.3">
      <c r="A330" s="737" t="s">
        <v>5568</v>
      </c>
      <c r="B330" s="738" t="s">
        <v>4959</v>
      </c>
      <c r="C330" s="738" t="s">
        <v>4144</v>
      </c>
      <c r="D330" s="738" t="s">
        <v>5569</v>
      </c>
      <c r="E330" s="738" t="s">
        <v>5570</v>
      </c>
      <c r="F330" s="741"/>
      <c r="G330" s="741"/>
      <c r="H330" s="741"/>
      <c r="I330" s="741"/>
      <c r="J330" s="741">
        <v>1</v>
      </c>
      <c r="K330" s="741">
        <v>12793</v>
      </c>
      <c r="L330" s="741">
        <v>1</v>
      </c>
      <c r="M330" s="741">
        <v>12793</v>
      </c>
      <c r="N330" s="741"/>
      <c r="O330" s="741"/>
      <c r="P330" s="754"/>
      <c r="Q330" s="742"/>
    </row>
    <row r="331" spans="1:17" ht="14.4" customHeight="1" x14ac:dyDescent="0.3">
      <c r="A331" s="737" t="s">
        <v>5568</v>
      </c>
      <c r="B331" s="738" t="s">
        <v>4959</v>
      </c>
      <c r="C331" s="738" t="s">
        <v>4144</v>
      </c>
      <c r="D331" s="738" t="s">
        <v>5571</v>
      </c>
      <c r="E331" s="738" t="s">
        <v>5572</v>
      </c>
      <c r="F331" s="741"/>
      <c r="G331" s="741"/>
      <c r="H331" s="741"/>
      <c r="I331" s="741"/>
      <c r="J331" s="741">
        <v>2</v>
      </c>
      <c r="K331" s="741">
        <v>19506</v>
      </c>
      <c r="L331" s="741">
        <v>1</v>
      </c>
      <c r="M331" s="741">
        <v>9753</v>
      </c>
      <c r="N331" s="741"/>
      <c r="O331" s="741"/>
      <c r="P331" s="754"/>
      <c r="Q331" s="742"/>
    </row>
    <row r="332" spans="1:17" ht="14.4" customHeight="1" thickBot="1" x14ac:dyDescent="0.35">
      <c r="A332" s="743" t="s">
        <v>5568</v>
      </c>
      <c r="B332" s="744" t="s">
        <v>4959</v>
      </c>
      <c r="C332" s="744" t="s">
        <v>4144</v>
      </c>
      <c r="D332" s="744" t="s">
        <v>5573</v>
      </c>
      <c r="E332" s="744" t="s">
        <v>5574</v>
      </c>
      <c r="F332" s="747"/>
      <c r="G332" s="747"/>
      <c r="H332" s="747"/>
      <c r="I332" s="747"/>
      <c r="J332" s="747">
        <v>1</v>
      </c>
      <c r="K332" s="747">
        <v>0</v>
      </c>
      <c r="L332" s="747"/>
      <c r="M332" s="747">
        <v>0</v>
      </c>
      <c r="N332" s="747"/>
      <c r="O332" s="747"/>
      <c r="P332" s="755"/>
      <c r="Q332" s="74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4" t="s">
        <v>181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39"/>
      <c r="H2" s="439"/>
      <c r="I2" s="439"/>
      <c r="J2" s="189"/>
      <c r="K2" s="439"/>
      <c r="L2" s="439"/>
      <c r="M2" s="43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553</v>
      </c>
      <c r="D3" s="193">
        <f>SUBTOTAL(9,D6:D1048576)</f>
        <v>578</v>
      </c>
      <c r="E3" s="193">
        <f>SUBTOTAL(9,E6:E1048576)</f>
        <v>689</v>
      </c>
      <c r="F3" s="194">
        <f>IF(OR(E3=0,D3=0),"",E3/D3)</f>
        <v>1.1920415224913494</v>
      </c>
      <c r="G3" s="440">
        <f>SUBTOTAL(9,G6:G1048576)</f>
        <v>12842.276399999999</v>
      </c>
      <c r="H3" s="441">
        <f>SUBTOTAL(9,H6:H1048576)</f>
        <v>14100.705899999999</v>
      </c>
      <c r="I3" s="441">
        <f>SUBTOTAL(9,I6:I1048576)</f>
        <v>16302.184199999998</v>
      </c>
      <c r="J3" s="194">
        <f>IF(OR(I3=0,H3=0),"",I3/H3)</f>
        <v>1.1561253965306799</v>
      </c>
      <c r="K3" s="440">
        <f>SUBTOTAL(9,K6:K1048576)</f>
        <v>4470.5</v>
      </c>
      <c r="L3" s="441">
        <f>SUBTOTAL(9,L6:L1048576)</f>
        <v>4967</v>
      </c>
      <c r="M3" s="441">
        <f>SUBTOTAL(9,M6:M1048576)</f>
        <v>5669</v>
      </c>
      <c r="N3" s="195">
        <f>IF(OR(M3=0,E3=0),"",M3*1000/E3)</f>
        <v>8227.8664731494919</v>
      </c>
    </row>
    <row r="4" spans="1:14" ht="14.4" customHeight="1" x14ac:dyDescent="0.3">
      <c r="A4" s="686" t="s">
        <v>90</v>
      </c>
      <c r="B4" s="687" t="s">
        <v>11</v>
      </c>
      <c r="C4" s="688" t="s">
        <v>91</v>
      </c>
      <c r="D4" s="688"/>
      <c r="E4" s="688"/>
      <c r="F4" s="689"/>
      <c r="G4" s="690" t="s">
        <v>318</v>
      </c>
      <c r="H4" s="688"/>
      <c r="I4" s="688"/>
      <c r="J4" s="689"/>
      <c r="K4" s="690" t="s">
        <v>92</v>
      </c>
      <c r="L4" s="688"/>
      <c r="M4" s="688"/>
      <c r="N4" s="691"/>
    </row>
    <row r="5" spans="1:14" ht="14.4" customHeight="1" thickBot="1" x14ac:dyDescent="0.35">
      <c r="A5" s="960"/>
      <c r="B5" s="961"/>
      <c r="C5" s="968">
        <v>2015</v>
      </c>
      <c r="D5" s="968">
        <v>2016</v>
      </c>
      <c r="E5" s="968">
        <v>2017</v>
      </c>
      <c r="F5" s="969" t="s">
        <v>2</v>
      </c>
      <c r="G5" s="979">
        <v>2015</v>
      </c>
      <c r="H5" s="968">
        <v>2016</v>
      </c>
      <c r="I5" s="968">
        <v>2017</v>
      </c>
      <c r="J5" s="969" t="s">
        <v>2</v>
      </c>
      <c r="K5" s="979">
        <v>2015</v>
      </c>
      <c r="L5" s="968">
        <v>2016</v>
      </c>
      <c r="M5" s="968">
        <v>2017</v>
      </c>
      <c r="N5" s="980" t="s">
        <v>93</v>
      </c>
    </row>
    <row r="6" spans="1:14" ht="14.4" customHeight="1" x14ac:dyDescent="0.3">
      <c r="A6" s="962" t="s">
        <v>4812</v>
      </c>
      <c r="B6" s="965" t="s">
        <v>5576</v>
      </c>
      <c r="C6" s="970">
        <v>111</v>
      </c>
      <c r="D6" s="971">
        <v>101</v>
      </c>
      <c r="E6" s="971">
        <v>106</v>
      </c>
      <c r="F6" s="976">
        <v>1.0495049504950495</v>
      </c>
      <c r="G6" s="970">
        <v>3193.4033999999997</v>
      </c>
      <c r="H6" s="971">
        <v>2905.7093999999993</v>
      </c>
      <c r="I6" s="971">
        <v>3049.5563999999995</v>
      </c>
      <c r="J6" s="976">
        <v>1.0495049504950495</v>
      </c>
      <c r="K6" s="970">
        <v>1221</v>
      </c>
      <c r="L6" s="971">
        <v>1111</v>
      </c>
      <c r="M6" s="971">
        <v>1166</v>
      </c>
      <c r="N6" s="981">
        <v>11000</v>
      </c>
    </row>
    <row r="7" spans="1:14" ht="14.4" customHeight="1" x14ac:dyDescent="0.3">
      <c r="A7" s="963" t="s">
        <v>4838</v>
      </c>
      <c r="B7" s="966" t="s">
        <v>5576</v>
      </c>
      <c r="C7" s="972">
        <v>221</v>
      </c>
      <c r="D7" s="973">
        <v>291</v>
      </c>
      <c r="E7" s="973">
        <v>321</v>
      </c>
      <c r="F7" s="977">
        <v>1.1030927835051547</v>
      </c>
      <c r="G7" s="972">
        <v>5562.4373999999989</v>
      </c>
      <c r="H7" s="973">
        <v>7324.2954</v>
      </c>
      <c r="I7" s="973">
        <v>8079.3773999999994</v>
      </c>
      <c r="J7" s="977">
        <v>1.1030927835051545</v>
      </c>
      <c r="K7" s="972">
        <v>1989</v>
      </c>
      <c r="L7" s="973">
        <v>2619</v>
      </c>
      <c r="M7" s="973">
        <v>2889</v>
      </c>
      <c r="N7" s="982">
        <v>9000</v>
      </c>
    </row>
    <row r="8" spans="1:14" ht="14.4" customHeight="1" x14ac:dyDescent="0.3">
      <c r="A8" s="963" t="s">
        <v>4833</v>
      </c>
      <c r="B8" s="966" t="s">
        <v>5576</v>
      </c>
      <c r="C8" s="972">
        <v>170</v>
      </c>
      <c r="D8" s="973">
        <v>173</v>
      </c>
      <c r="E8" s="973">
        <v>218</v>
      </c>
      <c r="F8" s="977">
        <v>1.2601156069364161</v>
      </c>
      <c r="G8" s="972">
        <v>3666.7979999999998</v>
      </c>
      <c r="H8" s="973">
        <v>3731.5062000000003</v>
      </c>
      <c r="I8" s="973">
        <v>4702.1291999999994</v>
      </c>
      <c r="J8" s="977">
        <v>1.2601156069364159</v>
      </c>
      <c r="K8" s="972">
        <v>1190</v>
      </c>
      <c r="L8" s="973">
        <v>1211</v>
      </c>
      <c r="M8" s="973">
        <v>1526</v>
      </c>
      <c r="N8" s="982">
        <v>7000</v>
      </c>
    </row>
    <row r="9" spans="1:14" ht="14.4" customHeight="1" x14ac:dyDescent="0.3">
      <c r="A9" s="963" t="s">
        <v>4814</v>
      </c>
      <c r="B9" s="966" t="s">
        <v>5576</v>
      </c>
      <c r="C9" s="972">
        <v>28</v>
      </c>
      <c r="D9" s="973">
        <v>13</v>
      </c>
      <c r="E9" s="973">
        <v>44</v>
      </c>
      <c r="F9" s="977">
        <v>3.3846153846153846</v>
      </c>
      <c r="G9" s="972">
        <v>299.80439999999999</v>
      </c>
      <c r="H9" s="973">
        <v>139.19489999999999</v>
      </c>
      <c r="I9" s="973">
        <v>471.12119999999999</v>
      </c>
      <c r="J9" s="977">
        <v>3.3846153846153846</v>
      </c>
      <c r="K9" s="972">
        <v>56</v>
      </c>
      <c r="L9" s="973">
        <v>26</v>
      </c>
      <c r="M9" s="973">
        <v>88</v>
      </c>
      <c r="N9" s="982">
        <v>2000</v>
      </c>
    </row>
    <row r="10" spans="1:14" ht="14.4" customHeight="1" x14ac:dyDescent="0.3">
      <c r="A10" s="963" t="s">
        <v>4835</v>
      </c>
      <c r="B10" s="966" t="s">
        <v>5576</v>
      </c>
      <c r="C10" s="972">
        <v>6</v>
      </c>
      <c r="D10" s="973"/>
      <c r="E10" s="973"/>
      <c r="F10" s="977"/>
      <c r="G10" s="972">
        <v>36.050400000000003</v>
      </c>
      <c r="H10" s="973"/>
      <c r="I10" s="973"/>
      <c r="J10" s="977"/>
      <c r="K10" s="972">
        <v>6</v>
      </c>
      <c r="L10" s="973"/>
      <c r="M10" s="973"/>
      <c r="N10" s="982"/>
    </row>
    <row r="11" spans="1:14" ht="14.4" customHeight="1" thickBot="1" x14ac:dyDescent="0.35">
      <c r="A11" s="964" t="s">
        <v>4831</v>
      </c>
      <c r="B11" s="967" t="s">
        <v>5576</v>
      </c>
      <c r="C11" s="974">
        <v>17</v>
      </c>
      <c r="D11" s="975"/>
      <c r="E11" s="975"/>
      <c r="F11" s="978"/>
      <c r="G11" s="974">
        <v>83.782799999999995</v>
      </c>
      <c r="H11" s="975"/>
      <c r="I11" s="975"/>
      <c r="J11" s="978"/>
      <c r="K11" s="974">
        <v>8.5</v>
      </c>
      <c r="L11" s="975"/>
      <c r="M11" s="975"/>
      <c r="N11" s="983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2017-04-25T05:48:53Z</dcterms:modified>
</cp:coreProperties>
</file>